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 activeTab="1"/>
  </bookViews>
  <sheets>
    <sheet name="Таблица 4" sheetId="5" r:id="rId1"/>
    <sheet name="Таблица 5 " sheetId="4" r:id="rId2"/>
    <sheet name="Лист3" sheetId="3" r:id="rId3"/>
  </sheets>
  <definedNames>
    <definedName name="_xlnm.Print_Area" localSheetId="0">'Таблица 4'!$B$1:$J$93</definedName>
    <definedName name="_xlnm.Print_Area" localSheetId="1">'Таблица 5 '!$B$2:$J$133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8" i="4" l="1"/>
  <c r="H118" i="4"/>
  <c r="I118" i="4"/>
  <c r="F118" i="4"/>
  <c r="J119" i="4"/>
  <c r="G119" i="4"/>
  <c r="H119" i="4"/>
  <c r="I119" i="4"/>
  <c r="F119" i="4"/>
  <c r="H87" i="4"/>
  <c r="H94" i="4"/>
  <c r="G108" i="4"/>
  <c r="H108" i="4"/>
  <c r="F108" i="4"/>
  <c r="G105" i="4"/>
  <c r="H105" i="4"/>
  <c r="F105" i="4"/>
  <c r="G91" i="4"/>
  <c r="H91" i="4"/>
  <c r="G89" i="4"/>
  <c r="H89" i="4"/>
  <c r="G95" i="4"/>
  <c r="H95" i="4"/>
  <c r="G96" i="4"/>
  <c r="H96" i="4"/>
  <c r="G103" i="4"/>
  <c r="H103" i="4"/>
  <c r="F103" i="4"/>
  <c r="H102" i="4"/>
  <c r="G101" i="4"/>
  <c r="H101" i="4"/>
  <c r="F101" i="4"/>
  <c r="G97" i="4"/>
  <c r="H97" i="4"/>
  <c r="G87" i="4"/>
  <c r="F87" i="4"/>
  <c r="G43" i="4"/>
  <c r="H43" i="4"/>
  <c r="F43" i="4"/>
  <c r="G42" i="4"/>
  <c r="H42" i="4"/>
  <c r="F42" i="4"/>
  <c r="H41" i="4"/>
  <c r="F60" i="4"/>
  <c r="J59" i="4"/>
  <c r="G54" i="4"/>
  <c r="H54" i="4"/>
  <c r="F84" i="5"/>
  <c r="H30" i="5"/>
  <c r="H29" i="5"/>
  <c r="F30" i="5"/>
  <c r="J44" i="5"/>
  <c r="E87" i="4"/>
  <c r="F107" i="4"/>
  <c r="G107" i="4"/>
  <c r="E107" i="4"/>
  <c r="F102" i="4"/>
  <c r="G102" i="4"/>
  <c r="E102" i="4"/>
  <c r="E60" i="4"/>
  <c r="E55" i="4"/>
  <c r="E65" i="4"/>
  <c r="E54" i="4"/>
  <c r="E47" i="4"/>
  <c r="E43" i="4"/>
  <c r="E42" i="4"/>
  <c r="E103" i="4"/>
  <c r="E118" i="4"/>
  <c r="E119" i="4"/>
  <c r="E84" i="5"/>
  <c r="E25" i="5" s="1"/>
  <c r="E52" i="5"/>
  <c r="J87" i="5"/>
  <c r="E56" i="5"/>
  <c r="M58" i="5" s="1"/>
  <c r="E62" i="5"/>
  <c r="J37" i="5"/>
  <c r="H38" i="4" l="1"/>
  <c r="E83" i="5"/>
  <c r="J133" i="4"/>
  <c r="J108" i="4"/>
  <c r="J107" i="4"/>
  <c r="J101" i="4"/>
  <c r="G84" i="5"/>
  <c r="G83" i="5" s="1"/>
  <c r="F83" i="5"/>
  <c r="J93" i="5"/>
  <c r="J75" i="5"/>
  <c r="J74" i="5"/>
  <c r="J68" i="5"/>
  <c r="F110" i="4" l="1"/>
  <c r="G110" i="4"/>
  <c r="H110" i="4"/>
  <c r="I110" i="4"/>
  <c r="E110" i="4"/>
  <c r="F77" i="5"/>
  <c r="G77" i="5"/>
  <c r="H77" i="5"/>
  <c r="I77" i="5"/>
  <c r="E77" i="5"/>
  <c r="F29" i="5" l="1"/>
  <c r="E29" i="5" l="1"/>
  <c r="F98" i="4" l="1"/>
  <c r="F37" i="4"/>
  <c r="K35" i="4" l="1"/>
  <c r="E86" i="4"/>
  <c r="H84" i="4" l="1"/>
  <c r="I84" i="4"/>
  <c r="E30" i="4" l="1"/>
  <c r="F30" i="4"/>
  <c r="G30" i="4"/>
  <c r="H30" i="4"/>
  <c r="I30" i="4"/>
  <c r="F29" i="4"/>
  <c r="G29" i="4"/>
  <c r="H29" i="4"/>
  <c r="H28" i="4" s="1"/>
  <c r="I29" i="4"/>
  <c r="E29" i="4"/>
  <c r="F56" i="5"/>
  <c r="F28" i="4" l="1"/>
  <c r="J29" i="4"/>
  <c r="J30" i="4"/>
  <c r="E28" i="4"/>
  <c r="I28" i="4"/>
  <c r="G28" i="4"/>
  <c r="J110" i="4"/>
  <c r="E30" i="5"/>
  <c r="J28" i="4" l="1"/>
  <c r="I38" i="4"/>
  <c r="G30" i="5"/>
  <c r="I30" i="5"/>
  <c r="J30" i="5" l="1"/>
  <c r="J103" i="4"/>
  <c r="J102" i="4"/>
  <c r="F85" i="4"/>
  <c r="G85" i="4"/>
  <c r="H85" i="4"/>
  <c r="I85" i="4"/>
  <c r="E85" i="4"/>
  <c r="F36" i="4"/>
  <c r="F21" i="4" s="1"/>
  <c r="F17" i="4" s="1"/>
  <c r="F132" i="4"/>
  <c r="G132" i="4"/>
  <c r="H132" i="4"/>
  <c r="I132" i="4"/>
  <c r="E132" i="4"/>
  <c r="J130" i="4"/>
  <c r="F83" i="4"/>
  <c r="G83" i="4"/>
  <c r="H83" i="4"/>
  <c r="H25" i="4" s="1"/>
  <c r="I83" i="4"/>
  <c r="I25" i="4" s="1"/>
  <c r="F96" i="4"/>
  <c r="E96" i="4"/>
  <c r="F95" i="4"/>
  <c r="E95" i="4"/>
  <c r="F94" i="4"/>
  <c r="G94" i="4"/>
  <c r="F90" i="4"/>
  <c r="G90" i="4"/>
  <c r="E90" i="4"/>
  <c r="J87" i="4"/>
  <c r="J86" i="4"/>
  <c r="G37" i="4"/>
  <c r="H37" i="4"/>
  <c r="I37" i="4"/>
  <c r="E37" i="4"/>
  <c r="G36" i="4"/>
  <c r="G21" i="4" s="1"/>
  <c r="G17" i="4" s="1"/>
  <c r="H36" i="4"/>
  <c r="I36" i="4"/>
  <c r="E36" i="4"/>
  <c r="E21" i="4" s="1"/>
  <c r="E17" i="4" s="1"/>
  <c r="J46" i="4"/>
  <c r="J45" i="4"/>
  <c r="F44" i="4"/>
  <c r="G44" i="4"/>
  <c r="H44" i="4"/>
  <c r="I44" i="4"/>
  <c r="E44" i="4"/>
  <c r="J51" i="4"/>
  <c r="J50" i="4"/>
  <c r="J49" i="4"/>
  <c r="F48" i="4"/>
  <c r="G48" i="4"/>
  <c r="G47" i="4" s="1"/>
  <c r="H48" i="4"/>
  <c r="H47" i="4" s="1"/>
  <c r="I48" i="4"/>
  <c r="I47" i="4" s="1"/>
  <c r="E48" i="4"/>
  <c r="G29" i="5"/>
  <c r="I29" i="5"/>
  <c r="J92" i="5"/>
  <c r="J63" i="5"/>
  <c r="J60" i="5"/>
  <c r="J65" i="5"/>
  <c r="J70" i="5"/>
  <c r="J67" i="5"/>
  <c r="J66" i="5"/>
  <c r="J42" i="5"/>
  <c r="J38" i="5"/>
  <c r="J36" i="5"/>
  <c r="J29" i="5" l="1"/>
  <c r="J37" i="4"/>
  <c r="G84" i="4"/>
  <c r="H35" i="4"/>
  <c r="J132" i="4"/>
  <c r="J44" i="4"/>
  <c r="I35" i="4"/>
  <c r="I21" i="4"/>
  <c r="I17" i="4" s="1"/>
  <c r="H21" i="4"/>
  <c r="H17" i="4" s="1"/>
  <c r="J48" i="4"/>
  <c r="J47" i="4" s="1"/>
  <c r="J36" i="4"/>
  <c r="J21" i="4" s="1"/>
  <c r="J17" i="4" l="1"/>
  <c r="E94" i="4"/>
  <c r="F91" i="4"/>
  <c r="E91" i="4"/>
  <c r="F89" i="4"/>
  <c r="E89" i="4"/>
  <c r="G56" i="5"/>
  <c r="H56" i="5"/>
  <c r="I56" i="5"/>
  <c r="F131" i="4"/>
  <c r="F117" i="4" s="1"/>
  <c r="G131" i="4"/>
  <c r="G117" i="4" s="1"/>
  <c r="H131" i="4"/>
  <c r="H117" i="4" s="1"/>
  <c r="I131" i="4"/>
  <c r="I117" i="4" s="1"/>
  <c r="E131" i="4"/>
  <c r="E117" i="4" s="1"/>
  <c r="E57" i="5"/>
  <c r="F97" i="4"/>
  <c r="E97" i="4"/>
  <c r="G41" i="4"/>
  <c r="G38" i="4" s="1"/>
  <c r="F54" i="4"/>
  <c r="J45" i="5"/>
  <c r="J34" i="5"/>
  <c r="J35" i="5"/>
  <c r="F84" i="4" l="1"/>
  <c r="E84" i="4"/>
  <c r="I57" i="5"/>
  <c r="I21" i="5" s="1"/>
  <c r="F57" i="5"/>
  <c r="F21" i="5" s="1"/>
  <c r="H57" i="5"/>
  <c r="H21" i="5" s="1"/>
  <c r="G57" i="5"/>
  <c r="G21" i="5" s="1"/>
  <c r="G35" i="4"/>
  <c r="J131" i="4"/>
  <c r="J129" i="4" s="1"/>
  <c r="F129" i="4"/>
  <c r="G129" i="4"/>
  <c r="H129" i="4"/>
  <c r="I129" i="4"/>
  <c r="E129" i="4"/>
  <c r="J126" i="4"/>
  <c r="F126" i="4"/>
  <c r="G126" i="4"/>
  <c r="H126" i="4"/>
  <c r="I126" i="4"/>
  <c r="E126" i="4"/>
  <c r="J123" i="4"/>
  <c r="F123" i="4"/>
  <c r="G123" i="4"/>
  <c r="H123" i="4"/>
  <c r="I123" i="4"/>
  <c r="E123" i="4"/>
  <c r="J120" i="4"/>
  <c r="F120" i="4"/>
  <c r="G120" i="4"/>
  <c r="H120" i="4"/>
  <c r="I120" i="4"/>
  <c r="E120" i="4"/>
  <c r="G66" i="4"/>
  <c r="H66" i="4"/>
  <c r="I66" i="4"/>
  <c r="E66" i="4"/>
  <c r="J42" i="4"/>
  <c r="J43" i="4"/>
  <c r="F80" i="4"/>
  <c r="J80" i="4" s="1"/>
  <c r="H84" i="5"/>
  <c r="H83" i="5" s="1"/>
  <c r="I84" i="5"/>
  <c r="I83" i="5" s="1"/>
  <c r="J84" i="5" l="1"/>
  <c r="F79" i="4"/>
  <c r="J79" i="4" s="1"/>
  <c r="J40" i="4" l="1"/>
  <c r="J32" i="5"/>
  <c r="J89" i="5" l="1"/>
  <c r="F69" i="4"/>
  <c r="F68" i="4" s="1"/>
  <c r="F67" i="4" s="1"/>
  <c r="G69" i="4"/>
  <c r="H69" i="4"/>
  <c r="I69" i="4"/>
  <c r="E69" i="4"/>
  <c r="F116" i="4"/>
  <c r="G116" i="4"/>
  <c r="H116" i="4"/>
  <c r="I116" i="4"/>
  <c r="E116" i="4"/>
  <c r="I32" i="4" l="1"/>
  <c r="J116" i="4"/>
  <c r="F66" i="4"/>
  <c r="J91" i="5"/>
  <c r="J85" i="5" s="1"/>
  <c r="J73" i="5" l="1"/>
  <c r="J72" i="5"/>
  <c r="J71" i="5"/>
  <c r="J89" i="4"/>
  <c r="J88" i="4" l="1"/>
  <c r="J95" i="4"/>
  <c r="J106" i="4"/>
  <c r="J96" i="4"/>
  <c r="J104" i="4"/>
  <c r="J105" i="4"/>
  <c r="E98" i="4" l="1"/>
  <c r="J90" i="5" l="1"/>
  <c r="F26" i="5"/>
  <c r="G26" i="5"/>
  <c r="H26" i="5"/>
  <c r="I26" i="5"/>
  <c r="F25" i="5"/>
  <c r="G25" i="5"/>
  <c r="H25" i="5"/>
  <c r="I25" i="5"/>
  <c r="G85" i="5"/>
  <c r="H85" i="5"/>
  <c r="I85" i="5"/>
  <c r="J83" i="5" l="1"/>
  <c r="J26" i="5"/>
  <c r="I24" i="5"/>
  <c r="G24" i="5"/>
  <c r="H24" i="5"/>
  <c r="F24" i="5"/>
  <c r="J49" i="5"/>
  <c r="J64" i="4"/>
  <c r="J25" i="5" l="1"/>
  <c r="E24" i="5"/>
  <c r="J24" i="5" s="1"/>
  <c r="F32" i="4" l="1"/>
  <c r="G32" i="4"/>
  <c r="E32" i="4"/>
  <c r="H32" i="4"/>
  <c r="J88" i="5"/>
  <c r="J86" i="5"/>
  <c r="E115" i="4" l="1"/>
  <c r="H115" i="4"/>
  <c r="F115" i="4"/>
  <c r="G115" i="4"/>
  <c r="J118" i="4"/>
  <c r="I115" i="4" l="1"/>
  <c r="J117" i="4"/>
  <c r="J115" i="4" s="1"/>
  <c r="J32" i="4"/>
  <c r="H33" i="4"/>
  <c r="H31" i="4" s="1"/>
  <c r="E33" i="4"/>
  <c r="E31" i="4" s="1"/>
  <c r="I33" i="4"/>
  <c r="I31" i="4" s="1"/>
  <c r="G33" i="4"/>
  <c r="G31" i="4" s="1"/>
  <c r="F33" i="4"/>
  <c r="F31" i="4" s="1"/>
  <c r="J33" i="4" l="1"/>
  <c r="J31" i="4" s="1"/>
  <c r="J99" i="4"/>
  <c r="J100" i="4"/>
  <c r="E22" i="4"/>
  <c r="J39" i="4"/>
  <c r="J52" i="4"/>
  <c r="J75" i="4"/>
  <c r="J74" i="4"/>
  <c r="J73" i="4"/>
  <c r="J72" i="4"/>
  <c r="J71" i="4"/>
  <c r="J70" i="4"/>
  <c r="J69" i="4"/>
  <c r="J65" i="4"/>
  <c r="J63" i="4"/>
  <c r="J57" i="4"/>
  <c r="J58" i="4"/>
  <c r="J62" i="4"/>
  <c r="J61" i="4"/>
  <c r="J60" i="4"/>
  <c r="J55" i="4"/>
  <c r="J54" i="4"/>
  <c r="J53" i="4"/>
  <c r="G26" i="4"/>
  <c r="H26" i="4"/>
  <c r="I26" i="4"/>
  <c r="H82" i="4"/>
  <c r="I82" i="4"/>
  <c r="E83" i="4"/>
  <c r="E82" i="4" s="1"/>
  <c r="E19" i="5"/>
  <c r="E18" i="5"/>
  <c r="E15" i="5" s="1"/>
  <c r="I22" i="4"/>
  <c r="H22" i="4"/>
  <c r="G22" i="4"/>
  <c r="G82" i="4" l="1"/>
  <c r="E25" i="4"/>
  <c r="E18" i="4" s="1"/>
  <c r="F25" i="4"/>
  <c r="J77" i="5"/>
  <c r="G25" i="4"/>
  <c r="G18" i="4" s="1"/>
  <c r="I18" i="4"/>
  <c r="H18" i="4"/>
  <c r="J83" i="4"/>
  <c r="J69" i="5"/>
  <c r="J98" i="4"/>
  <c r="J97" i="4"/>
  <c r="J64" i="5"/>
  <c r="J94" i="4"/>
  <c r="J62" i="5"/>
  <c r="J92" i="4"/>
  <c r="J91" i="4"/>
  <c r="J61" i="5"/>
  <c r="J90" i="4"/>
  <c r="F82" i="4"/>
  <c r="J58" i="5"/>
  <c r="J85" i="4"/>
  <c r="H24" i="4" l="1"/>
  <c r="I24" i="4"/>
  <c r="G24" i="4"/>
  <c r="F26" i="4"/>
  <c r="F24" i="4" s="1"/>
  <c r="E26" i="4"/>
  <c r="E24" i="4" s="1"/>
  <c r="J25" i="4"/>
  <c r="J93" i="4"/>
  <c r="J84" i="4" s="1"/>
  <c r="J82" i="4" l="1"/>
  <c r="J26" i="4"/>
  <c r="J24" i="4" s="1"/>
  <c r="J77" i="4"/>
  <c r="J78" i="4"/>
  <c r="F41" i="4" l="1"/>
  <c r="F38" i="4" s="1"/>
  <c r="E41" i="4"/>
  <c r="E38" i="4" s="1"/>
  <c r="F19" i="5"/>
  <c r="F16" i="5" s="1"/>
  <c r="G19" i="5"/>
  <c r="G16" i="5" s="1"/>
  <c r="H19" i="5"/>
  <c r="H16" i="5" s="1"/>
  <c r="I19" i="5"/>
  <c r="I16" i="5" s="1"/>
  <c r="F18" i="5"/>
  <c r="F15" i="5" s="1"/>
  <c r="G18" i="5"/>
  <c r="G15" i="5" s="1"/>
  <c r="H18" i="5"/>
  <c r="H15" i="5" s="1"/>
  <c r="I18" i="5"/>
  <c r="I15" i="5" s="1"/>
  <c r="F28" i="5"/>
  <c r="G28" i="5"/>
  <c r="H28" i="5"/>
  <c r="J31" i="5"/>
  <c r="J33" i="5"/>
  <c r="J39" i="5"/>
  <c r="J40" i="5"/>
  <c r="J41" i="5"/>
  <c r="J43" i="5"/>
  <c r="J46" i="5"/>
  <c r="J47" i="5"/>
  <c r="J48" i="5"/>
  <c r="J50" i="5"/>
  <c r="J51" i="5"/>
  <c r="J52" i="5"/>
  <c r="J53" i="5"/>
  <c r="J54" i="5"/>
  <c r="J56" i="5"/>
  <c r="J57" i="5" s="1"/>
  <c r="F23" i="5"/>
  <c r="G23" i="5"/>
  <c r="H23" i="5"/>
  <c r="I23" i="5"/>
  <c r="F22" i="5"/>
  <c r="G22" i="5"/>
  <c r="H22" i="5"/>
  <c r="I22" i="5"/>
  <c r="F20" i="5"/>
  <c r="G20" i="5"/>
  <c r="H20" i="5"/>
  <c r="I20" i="5"/>
  <c r="E23" i="5"/>
  <c r="E22" i="5"/>
  <c r="E20" i="5"/>
  <c r="E21" i="5" s="1"/>
  <c r="J21" i="5" s="1"/>
  <c r="J38" i="4" l="1"/>
  <c r="J35" i="4" s="1"/>
  <c r="H14" i="5"/>
  <c r="I14" i="5"/>
  <c r="E16" i="5"/>
  <c r="E14" i="5" s="1"/>
  <c r="F35" i="4"/>
  <c r="I17" i="5"/>
  <c r="H17" i="5"/>
  <c r="G14" i="5"/>
  <c r="G17" i="5"/>
  <c r="F14" i="5"/>
  <c r="F17" i="5"/>
  <c r="E35" i="4"/>
  <c r="M35" i="4" s="1"/>
  <c r="J41" i="4"/>
  <c r="I23" i="4"/>
  <c r="I19" i="4" s="1"/>
  <c r="I16" i="4" s="1"/>
  <c r="G23" i="4"/>
  <c r="G19" i="4" s="1"/>
  <c r="G16" i="4" s="1"/>
  <c r="H23" i="4"/>
  <c r="H19" i="4" s="1"/>
  <c r="H16" i="4" s="1"/>
  <c r="I28" i="5"/>
  <c r="J20" i="5"/>
  <c r="J22" i="5"/>
  <c r="J23" i="5"/>
  <c r="H20" i="4" l="1"/>
  <c r="G20" i="4"/>
  <c r="I20" i="4"/>
  <c r="E23" i="4"/>
  <c r="E19" i="4" s="1"/>
  <c r="E16" i="4" s="1"/>
  <c r="E20" i="4" l="1"/>
  <c r="J19" i="5"/>
  <c r="J18" i="5"/>
  <c r="J15" i="5" s="1"/>
  <c r="J16" i="5"/>
  <c r="J14" i="5" l="1"/>
  <c r="J68" i="4"/>
  <c r="F23" i="4"/>
  <c r="F19" i="4" s="1"/>
  <c r="E56" i="4"/>
  <c r="J67" i="4" l="1"/>
  <c r="F22" i="4"/>
  <c r="F18" i="4" s="1"/>
  <c r="F16" i="4" s="1"/>
  <c r="J16" i="4" s="1"/>
  <c r="J23" i="4"/>
  <c r="J19" i="4" s="1"/>
  <c r="J66" i="4"/>
  <c r="E28" i="5"/>
  <c r="J28" i="5" s="1"/>
  <c r="E17" i="5"/>
  <c r="F20" i="4" l="1"/>
  <c r="J22" i="4"/>
  <c r="J17" i="5"/>
  <c r="J20" i="4" l="1"/>
  <c r="J18" i="4"/>
  <c r="I56" i="4"/>
  <c r="J56" i="4" s="1"/>
</calcChain>
</file>

<file path=xl/sharedStrings.xml><?xml version="1.0" encoding="utf-8"?>
<sst xmlns="http://schemas.openxmlformats.org/spreadsheetml/2006/main" count="463" uniqueCount="122">
  <si>
    <t>Статус</t>
  </si>
  <si>
    <t xml:space="preserve">Наименование муниципальнгой программы, подпрограммы муниципальной программы,основного мероприятия </t>
  </si>
  <si>
    <t>Муниципальная программа</t>
  </si>
  <si>
    <t>Всего</t>
  </si>
  <si>
    <t>Основное мероприятие</t>
  </si>
  <si>
    <t>Разработка схем водоснабжения и водоотведения поселений</t>
  </si>
  <si>
    <t>Взнос на капитальный ремонт  многоквартирных домов</t>
  </si>
  <si>
    <t>Строительство разводящих  ( внутрипоселковых) газопроводов, в том числе ввод объектов в эксплуатацию ( подача газа)</t>
  </si>
  <si>
    <t xml:space="preserve">Техническая эксплуатация  газопроводов на объекте </t>
  </si>
  <si>
    <t>Текущее состояние  систем уличного освещения</t>
  </si>
  <si>
    <t>Проведение технической инвентаризации бесхозяйных объектов</t>
  </si>
  <si>
    <t>Строительство объектов инженерной инфраструктуры в сельской местности</t>
  </si>
  <si>
    <t>Осуществление полномочий администрациями сельских поселений по содержанию нецентрализованных источников водоснабжения ( колодцев)</t>
  </si>
  <si>
    <t>Проведение  ремонта тепловых сетей</t>
  </si>
  <si>
    <t>Осуществление полномочий  администрациями сельских поселений по разработке и утверждению генеральных планов и правил землепользования и застройки</t>
  </si>
  <si>
    <t>Разработка местных нормативов градостроительного проектирования</t>
  </si>
  <si>
    <t>Всего в т.ч.</t>
  </si>
  <si>
    <t xml:space="preserve">Всего в т.ч. </t>
  </si>
  <si>
    <t>Источник финансирования</t>
  </si>
  <si>
    <t>Оценка расходов, годы: ( тыс. руб.)</t>
  </si>
  <si>
    <t>Всего:</t>
  </si>
  <si>
    <t>Строительство системы  водоснабжения  в г. Микунь</t>
  </si>
  <si>
    <t>Управление районного хозяйства  АМР «Усть-Вымский</t>
  </si>
  <si>
    <t>Управление территориального развития АМР «Усть-Вымский»</t>
  </si>
  <si>
    <r>
      <t xml:space="preserve">Ответственные исполнители </t>
    </r>
    <r>
      <rPr>
        <sz val="9"/>
        <color indexed="8"/>
        <rFont val="Times New Roman"/>
        <family val="1"/>
        <charset val="204"/>
      </rPr>
      <t>Управление  районного хозяйства</t>
    </r>
  </si>
  <si>
    <t>Строительство системы водоснабжения  в г. Микунь</t>
  </si>
  <si>
    <r>
      <t xml:space="preserve">Соисполнители    </t>
    </r>
    <r>
      <rPr>
        <sz val="9"/>
        <color indexed="8"/>
        <rFont val="Times New Roman"/>
        <family val="1"/>
        <charset val="204"/>
      </rPr>
      <t xml:space="preserve">Управление территориального развития </t>
    </r>
    <r>
      <rPr>
        <b/>
        <sz val="9"/>
        <color indexed="8"/>
        <rFont val="Times New Roman"/>
        <family val="1"/>
        <charset val="204"/>
      </rPr>
      <t xml:space="preserve">                        </t>
    </r>
    <r>
      <rPr>
        <sz val="9"/>
        <color indexed="8"/>
        <rFont val="Times New Roman"/>
        <family val="1"/>
        <charset val="204"/>
      </rPr>
      <t xml:space="preserve"> </t>
    </r>
  </si>
  <si>
    <t>Ответственный исполнитель, соисполнитель</t>
  </si>
  <si>
    <t xml:space="preserve">Наименование муниципальнгой программы, подпрограммы ,основного мероприятия </t>
  </si>
  <si>
    <t>2021 год</t>
  </si>
  <si>
    <t>Республиканский бюджет Республики Коми</t>
  </si>
  <si>
    <t>Бюджет МР "Усть-Вымский"</t>
  </si>
  <si>
    <t>Республиканский бюджет Републики Коми</t>
  </si>
  <si>
    <t xml:space="preserve">Муниципальная программа муниципального образования муниципального района «Усть-Вымский» «Содержание и развитие муниципального хозяйства» </t>
  </si>
  <si>
    <t>Разработка ПИР индивидуальной застройки  (27)</t>
  </si>
  <si>
    <t>2022 год</t>
  </si>
  <si>
    <t>Организация ритуальных услуг и содержание мест захоронения</t>
  </si>
  <si>
    <t>2023 год</t>
  </si>
  <si>
    <t>2024 год</t>
  </si>
  <si>
    <t>2025 год</t>
  </si>
  <si>
    <t xml:space="preserve">Подпрограмма 1 </t>
  </si>
  <si>
    <t>«Развитие жилищно-коммунального хозяйства"</t>
  </si>
  <si>
    <t xml:space="preserve">Подпрограмма 2 </t>
  </si>
  <si>
    <t>«Развитие транспортной системы"</t>
  </si>
  <si>
    <r>
      <t xml:space="preserve">Ответственные исполнители </t>
    </r>
    <r>
      <rPr>
        <sz val="9"/>
        <color indexed="8"/>
        <rFont val="Times New Roman"/>
        <family val="1"/>
        <charset val="204"/>
      </rPr>
      <t>Управление  территориального развития</t>
    </r>
  </si>
  <si>
    <t xml:space="preserve">Подпрограмма 3 </t>
  </si>
  <si>
    <t xml:space="preserve">Подпрограмма 4 </t>
  </si>
  <si>
    <t xml:space="preserve">Строительство канализационно-очистных сооружений в пст.  Студенец </t>
  </si>
  <si>
    <t>Создание системы по раздельному сбору отходов</t>
  </si>
  <si>
    <t xml:space="preserve">Проведение технической инвентаризации бесхозяйных объектов </t>
  </si>
  <si>
    <t>Технический надзор за содержанием автомобильных дорог общего пользования местного значения и мостовых сооружений</t>
  </si>
  <si>
    <t>Реализация народных проектов в сфере дорожной деятельности</t>
  </si>
  <si>
    <t>Школа-детский сад в пст. Мадмас Усть-Вымского района Республики Коми</t>
  </si>
  <si>
    <t>Площадка временного хранения ТБО Мадмас Усть-Вымского района Республики Коми</t>
  </si>
  <si>
    <t>Отдел дорожного хозяйства Управления территориального развития АМР «Усть-Вымский»</t>
  </si>
  <si>
    <t>Содержание автомобильных дорог общего пользования местного значения и мостовых сооружений</t>
  </si>
  <si>
    <t>Оборудование и содержание ледовых переправ и зимних автомобильных дорог общего пользования местного значения</t>
  </si>
  <si>
    <t>Технический надзор за оборудованием и содержанием ледовых переправ и зимних автомобильных дорог общего пользования местного значения</t>
  </si>
  <si>
    <t>Ремонт автомобильных дорог общего местного значения и проездов к дворовым территориям МКД</t>
  </si>
  <si>
    <t>Организация регулярных перевозок пассажиров и багажа автомобильным транспортом на территории МО МР "Усть-Вымский"</t>
  </si>
  <si>
    <t>"Охрана окружающей среды"</t>
  </si>
  <si>
    <t>«Охрана окружающей среды"</t>
  </si>
  <si>
    <t>Устройство системы водоотведения по ул. Садовая и ул. Комсосмольская в с. Айкино Усть-Вымского района</t>
  </si>
  <si>
    <t>Участие в организации деятельсности по накоплению ( в том числе раздельному накоплению) и транспортированию твердых коммунальных отходов ( в части обустройства площадок)</t>
  </si>
  <si>
    <t>Строительство  межпоселенческого полигона ТБО в п. Жешарт</t>
  </si>
  <si>
    <t>Управление территориального развития  АМР «Усть-Вымский</t>
  </si>
  <si>
    <t>Информация по финансовому обеспечению муниципальной программы за счет средств бюджета МР "Усть-Вымский"      (с учетом средств межбюджетных трансфертов)</t>
  </si>
  <si>
    <r>
      <t xml:space="preserve">Ответственные исполнители </t>
    </r>
    <r>
      <rPr>
        <sz val="9"/>
        <color indexed="8"/>
        <rFont val="Times New Roman"/>
        <family val="1"/>
        <charset val="204"/>
      </rPr>
      <t>Управление   районного хозяйства</t>
    </r>
  </si>
  <si>
    <t>Управление территориального развития</t>
  </si>
  <si>
    <t xml:space="preserve">Управление территориального развития  </t>
  </si>
  <si>
    <t>Содействие в приведение в нормативное состояние объектов размещения отходов</t>
  </si>
  <si>
    <t>Межбюджетные трансферты на зимнее и летнее содержание автомобильных дорог общего пользования местного значения (городских(сельских) поселений)</t>
  </si>
  <si>
    <t xml:space="preserve"> Межбюджетные трансферты ГП "Жешарт"
на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
 (содержание автопавильона)
</t>
  </si>
  <si>
    <t>Услуги по перевозке личного автотранспорта и населения пст.Мадмас на паромной переправе через р.Вычегда (пст.Межег-пст.Мадмас)</t>
  </si>
  <si>
    <t xml:space="preserve">Составление сметной документации, в том числе проведение государственной экспертизы сметных расчетов </t>
  </si>
  <si>
    <t>Дополнительное финансирование на содержание автомобильных дорог общего пользования местного значения и мостовых сооружений</t>
  </si>
  <si>
    <t>Содержание мунипального жилищного фонда</t>
  </si>
  <si>
    <t>Ресурсное обеспечение и прогнозная оценка расходов бюджета МР "Усть-Вымский" на реализацию целей мунициипальной программы за счет всех источников финансирования</t>
  </si>
  <si>
    <t>Устройство системы водоотведения по ул. Садовая и ул. Комсомольская в с. Айкино Усть-Вымского района</t>
  </si>
  <si>
    <t>Разработка схем теплоснабжения поселений</t>
  </si>
  <si>
    <t>задача</t>
  </si>
  <si>
    <t>Оснащение многоквартирных домов коллективными (общедомовыми) приборами учета энергетических ресурсов</t>
  </si>
  <si>
    <t>Замена (установка) индивидуальных приборов учета в жилом фонде</t>
  </si>
  <si>
    <t xml:space="preserve">«Развитие транспортной системы" </t>
  </si>
  <si>
    <t>Федеральный бюджет</t>
  </si>
  <si>
    <t>всего, в т.ч.</t>
  </si>
  <si>
    <t>Вего, в т.ч.</t>
  </si>
  <si>
    <t>Всего:в т.ч</t>
  </si>
  <si>
    <r>
      <t xml:space="preserve">Ответственные исполнители </t>
    </r>
    <r>
      <rPr>
        <sz val="9"/>
        <color rgb="FFFF0000"/>
        <rFont val="Times New Roman"/>
        <family val="1"/>
        <charset val="204"/>
      </rPr>
      <t>Управление  районного хозяйства</t>
    </r>
  </si>
  <si>
    <r>
      <t xml:space="preserve">Соисполнители   </t>
    </r>
    <r>
      <rPr>
        <sz val="9"/>
        <color rgb="FFFF0000"/>
        <rFont val="Times New Roman"/>
        <family val="1"/>
        <charset val="204"/>
      </rPr>
      <t>Управление территориального развития</t>
    </r>
    <r>
      <rPr>
        <b/>
        <sz val="9"/>
        <color rgb="FFFF0000"/>
        <rFont val="Times New Roman"/>
        <family val="1"/>
        <charset val="204"/>
      </rPr>
      <t xml:space="preserve">                         </t>
    </r>
    <r>
      <rPr>
        <sz val="9"/>
        <color rgb="FFFF0000"/>
        <rFont val="Times New Roman"/>
        <family val="1"/>
        <charset val="204"/>
      </rPr>
      <t xml:space="preserve"> </t>
    </r>
  </si>
  <si>
    <t xml:space="preserve"> Межбюджетные трансферты ГП "Жешарт"
на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 (содержание автопавильона)
</t>
  </si>
  <si>
    <t>Оплата за предоставленные коммунальные услуги ресурсоснабжающим организациям</t>
  </si>
  <si>
    <t>Техническая эксплуатация газопроводов на объекте</t>
  </si>
  <si>
    <t xml:space="preserve">Содержание автомобильных дорог общего пользования местного значения </t>
  </si>
  <si>
    <t>Осуществление полномочий по организации регулярных перевозок пассажиров и багажа автомобильным транспортом на территории МО МР "Усть-Вымский"</t>
  </si>
  <si>
    <t>Осуществление переданных  полномочий по организации транспортного обслуживания населения между поселениями</t>
  </si>
  <si>
    <t xml:space="preserve">Отдел жилищно-коммунального хозяйства администрации МР "Усть-Вымский" </t>
  </si>
  <si>
    <t>Осуществление полномочий администрациями сельских поселений по разработке генеральных планов и правил землепользования и застройки и документации по планировке территорий муниципальных образований</t>
  </si>
  <si>
    <t>Строительство объекта "Спортивный комплека с с бассейном и универсальным игровым залом в г. Микунь, Усть-Вымского района, Республики Коми,2 этап. Универсальный игровой зал" для мунипальных нужд.</t>
  </si>
  <si>
    <t>Осуществление полномочий администрациями поселений по  ремонту автомобильных дорог общего местного значения</t>
  </si>
  <si>
    <t>Осуществление полномочий администрациями сельских поселений по разработке генеральных планов и правил землепользования и застройки и документами по планировке территорий муниципальных образований</t>
  </si>
  <si>
    <t>Строительство объекта "Спортивный комплекс с бассейном и универсальным игровым залом в г. Микунь, Усть-Вымского района, Республики Коми,2 этап. Универсальный игровой зал" для мунипальных нужд.</t>
  </si>
  <si>
    <t>Организация регулярных перевозок пассажиров и багажа автомобильным транспортом  на территории МР "Усть-Вымский"</t>
  </si>
  <si>
    <t>Устранение последствий негативного воздействия водных биоресурсов и среду обитания при строительстве</t>
  </si>
  <si>
    <t>«Энергосбережение и повышение энергетической эффективности"</t>
  </si>
  <si>
    <t>«Энергосбережение и повышение энергетической эффективности "</t>
  </si>
  <si>
    <t xml:space="preserve"> Энергосбережение и повышение энергетической эффективности по организации  функционирования системы автоматизированного учета потребления органами местного самоуправления и муниципальными учреждениями  энергетических ресурсов посредством обеспечения дистанционного сбора , анализа и передачи в адрес ресурсоснабжающих организаций соответствующих данных </t>
  </si>
  <si>
    <t>Приложение к изменениям, вносимым</t>
  </si>
  <si>
    <t>в Постановление администрации МР "Усть-Вымский"</t>
  </si>
  <si>
    <t>от 28.12.2020г. № 1001 "Об утверждении муниципальной программы</t>
  </si>
  <si>
    <t>муниципального образования умниципального района "Усть-Вымский"</t>
  </si>
  <si>
    <t>"Содержание и развитие муниципального хозяйства"</t>
  </si>
  <si>
    <t>".</t>
  </si>
  <si>
    <t>Технический надзор за реализацией народных проектов в сфере дорожной деятельности</t>
  </si>
  <si>
    <t>Разработка плана ОТБ  на мост</t>
  </si>
  <si>
    <t xml:space="preserve">Разработка технических паспортов на автодороги ОПМЗ </t>
  </si>
  <si>
    <t>Софинансирование работ по очистке русла реки Вычегда в районе паромной перправы Межег-Мадмас (км 223) (дноуглубительные работы)</t>
  </si>
  <si>
    <t>Участие в организации деятельсности по накоплению ( в том числе раздельному накоплению) и транспортированию твердых коммунальных отходов ( в части ликвидации несанкционированных свалок)</t>
  </si>
  <si>
    <t>Корректировка проекта зоны санитарной охраны зданий ВОС  и водозаборной скважины п. Лесобаза</t>
  </si>
  <si>
    <t>Таблица 3</t>
  </si>
  <si>
    <t>Разработка проекта зон санитарной охраны водохранилища г. Микунь</t>
  </si>
  <si>
    <t>Таблица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</si>
</sst>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0.0"/>
  </numFmts>
  <fonts count="21" x14ac:knownFonts="1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sz val="11"/>
      <color rgb="FF92D050"/>
      <name val="Calibri"/>
      <family val="2"/>
      <scheme val="minor"/>
    </font>
    <font>
      <sz val="9"/>
      <color rgb="FF92D05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3" fillId="0" borderId="1" xfId="0" applyFont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1" fillId="0" borderId="0" xfId="0" applyFont="1"/>
    <xf numFmtId="0" fontId="7" fillId="0" borderId="0" xfId="0" applyFont="1" applyAlignment="1">
      <alignment vertical="top" wrapText="1"/>
    </xf>
    <xf numFmtId="0" fontId="3" fillId="3" borderId="1" xfId="0" applyFont="1" applyFill="1" applyBorder="1"/>
    <xf numFmtId="0" fontId="0" fillId="3" borderId="0" xfId="0" applyFill="1"/>
    <xf numFmtId="0" fontId="3" fillId="4" borderId="3" xfId="0" applyFont="1" applyFill="1" applyBorder="1" applyAlignment="1">
      <alignment vertical="top"/>
    </xf>
    <xf numFmtId="0" fontId="1" fillId="4" borderId="4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wrapText="1"/>
    </xf>
    <xf numFmtId="0" fontId="1" fillId="6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8" borderId="1" xfId="0" applyFont="1" applyFill="1" applyBorder="1"/>
    <xf numFmtId="0" fontId="1" fillId="5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top" wrapText="1"/>
    </xf>
    <xf numFmtId="0" fontId="7" fillId="4" borderId="0" xfId="0" applyFont="1" applyFill="1"/>
    <xf numFmtId="0" fontId="3" fillId="9" borderId="1" xfId="0" applyFont="1" applyFill="1" applyBorder="1"/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/>
    <xf numFmtId="0" fontId="1" fillId="10" borderId="3" xfId="0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vertical="top" wrapText="1"/>
    </xf>
    <xf numFmtId="0" fontId="3" fillId="7" borderId="1" xfId="0" applyFont="1" applyFill="1" applyBorder="1"/>
    <xf numFmtId="0" fontId="10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vertical="top" wrapText="1"/>
    </xf>
    <xf numFmtId="0" fontId="1" fillId="10" borderId="2" xfId="0" applyFont="1" applyFill="1" applyBorder="1" applyAlignment="1">
      <alignment vertical="top" wrapText="1"/>
    </xf>
    <xf numFmtId="0" fontId="11" fillId="7" borderId="3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top"/>
    </xf>
    <xf numFmtId="0" fontId="3" fillId="7" borderId="2" xfId="0" applyFont="1" applyFill="1" applyBorder="1" applyAlignment="1">
      <alignment vertical="top" wrapText="1"/>
    </xf>
    <xf numFmtId="165" fontId="0" fillId="0" borderId="0" xfId="0" applyNumberFormat="1"/>
    <xf numFmtId="0" fontId="3" fillId="6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5" fillId="2" borderId="1" xfId="0" applyFont="1" applyFill="1" applyBorder="1"/>
    <xf numFmtId="0" fontId="5" fillId="2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1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/>
    </xf>
    <xf numFmtId="0" fontId="10" fillId="6" borderId="1" xfId="0" applyFont="1" applyFill="1" applyBorder="1" applyAlignment="1">
      <alignment vertical="top" wrapText="1"/>
    </xf>
    <xf numFmtId="0" fontId="10" fillId="6" borderId="7" xfId="0" applyFont="1" applyFill="1" applyBorder="1" applyAlignment="1">
      <alignment vertical="top" wrapText="1"/>
    </xf>
    <xf numFmtId="0" fontId="10" fillId="6" borderId="4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2" xfId="0" applyFont="1" applyFill="1" applyBorder="1"/>
    <xf numFmtId="0" fontId="0" fillId="6" borderId="0" xfId="0" applyFill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3" fillId="3" borderId="3" xfId="0" applyFont="1" applyFill="1" applyBorder="1"/>
    <xf numFmtId="4" fontId="3" fillId="2" borderId="3" xfId="0" applyNumberFormat="1" applyFont="1" applyFill="1" applyBorder="1" applyAlignment="1"/>
    <xf numFmtId="4" fontId="3" fillId="2" borderId="3" xfId="0" applyNumberFormat="1" applyFont="1" applyFill="1" applyBorder="1"/>
    <xf numFmtId="4" fontId="3" fillId="6" borderId="3" xfId="0" applyNumberFormat="1" applyFont="1" applyFill="1" applyBorder="1"/>
    <xf numFmtId="4" fontId="3" fillId="6" borderId="9" xfId="0" applyNumberFormat="1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/>
    </xf>
    <xf numFmtId="0" fontId="7" fillId="5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horizontal="left" vertical="top" wrapText="1"/>
    </xf>
    <xf numFmtId="4" fontId="5" fillId="2" borderId="3" xfId="0" applyNumberFormat="1" applyFont="1" applyFill="1" applyBorder="1"/>
    <xf numFmtId="4" fontId="3" fillId="7" borderId="3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4" fontId="0" fillId="0" borderId="0" xfId="0" applyNumberFormat="1"/>
    <xf numFmtId="0" fontId="18" fillId="0" borderId="0" xfId="0" applyFont="1"/>
    <xf numFmtId="0" fontId="19" fillId="0" borderId="1" xfId="0" applyFont="1" applyFill="1" applyBorder="1"/>
    <xf numFmtId="164" fontId="11" fillId="3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7" fillId="2" borderId="1" xfId="0" applyFont="1" applyFill="1" applyBorder="1" applyAlignment="1">
      <alignment horizontal="justify" vertical="justify" wrapText="1"/>
    </xf>
    <xf numFmtId="0" fontId="1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justify" vertical="justify" wrapText="1"/>
    </xf>
    <xf numFmtId="0" fontId="7" fillId="9" borderId="1" xfId="0" applyFont="1" applyFill="1" applyBorder="1" applyAlignment="1">
      <alignment horizontal="justify" vertical="justify" wrapText="1"/>
    </xf>
    <xf numFmtId="0" fontId="1" fillId="9" borderId="1" xfId="0" applyFont="1" applyFill="1" applyBorder="1" applyAlignment="1">
      <alignment wrapText="1"/>
    </xf>
    <xf numFmtId="0" fontId="3" fillId="9" borderId="1" xfId="0" applyFont="1" applyFill="1" applyBorder="1" applyAlignment="1">
      <alignment vertical="top"/>
    </xf>
    <xf numFmtId="0" fontId="7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justify" vertical="top" wrapText="1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8" fillId="2" borderId="1" xfId="0" applyNumberFormat="1" applyFont="1" applyFill="1" applyBorder="1"/>
    <xf numFmtId="164" fontId="1" fillId="5" borderId="1" xfId="0" applyNumberFormat="1" applyFont="1" applyFill="1" applyBorder="1"/>
    <xf numFmtId="164" fontId="8" fillId="5" borderId="1" xfId="0" applyNumberFormat="1" applyFont="1" applyFill="1" applyBorder="1"/>
    <xf numFmtId="164" fontId="1" fillId="8" borderId="1" xfId="0" applyNumberFormat="1" applyFont="1" applyFill="1" applyBorder="1"/>
    <xf numFmtId="164" fontId="8" fillId="8" borderId="1" xfId="0" applyNumberFormat="1" applyFont="1" applyFill="1" applyBorder="1"/>
    <xf numFmtId="164" fontId="1" fillId="10" borderId="1" xfId="0" applyNumberFormat="1" applyFont="1" applyFill="1" applyBorder="1"/>
    <xf numFmtId="164" fontId="13" fillId="4" borderId="1" xfId="0" applyNumberFormat="1" applyFont="1" applyFill="1" applyBorder="1"/>
    <xf numFmtId="164" fontId="14" fillId="4" borderId="1" xfId="0" applyNumberFormat="1" applyFont="1" applyFill="1" applyBorder="1"/>
    <xf numFmtId="164" fontId="1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/>
    <xf numFmtId="164" fontId="7" fillId="2" borderId="1" xfId="0" applyNumberFormat="1" applyFont="1" applyFill="1" applyBorder="1"/>
    <xf numFmtId="164" fontId="5" fillId="2" borderId="1" xfId="0" applyNumberFormat="1" applyFont="1" applyFill="1" applyBorder="1"/>
    <xf numFmtId="164" fontId="3" fillId="2" borderId="2" xfId="0" applyNumberFormat="1" applyFont="1" applyFill="1" applyBorder="1"/>
    <xf numFmtId="164" fontId="3" fillId="2" borderId="4" xfId="0" applyNumberFormat="1" applyFont="1" applyFill="1" applyBorder="1" applyAlignment="1">
      <alignment horizontal="right"/>
    </xf>
    <xf numFmtId="164" fontId="1" fillId="2" borderId="4" xfId="0" applyNumberFormat="1" applyFont="1" applyFill="1" applyBorder="1"/>
    <xf numFmtId="164" fontId="3" fillId="4" borderId="4" xfId="0" applyNumberFormat="1" applyFont="1" applyFill="1" applyBorder="1" applyAlignment="1">
      <alignment horizontal="right"/>
    </xf>
    <xf numFmtId="164" fontId="1" fillId="4" borderId="4" xfId="0" applyNumberFormat="1" applyFont="1" applyFill="1" applyBorder="1"/>
    <xf numFmtId="164" fontId="8" fillId="4" borderId="4" xfId="0" applyNumberFormat="1" applyFont="1" applyFill="1" applyBorder="1"/>
    <xf numFmtId="164" fontId="1" fillId="5" borderId="4" xfId="0" applyNumberFormat="1" applyFont="1" applyFill="1" applyBorder="1" applyAlignment="1">
      <alignment horizontal="right"/>
    </xf>
    <xf numFmtId="164" fontId="8" fillId="5" borderId="4" xfId="0" applyNumberFormat="1" applyFont="1" applyFill="1" applyBorder="1"/>
    <xf numFmtId="164" fontId="3" fillId="5" borderId="4" xfId="0" applyNumberFormat="1" applyFont="1" applyFill="1" applyBorder="1" applyAlignment="1">
      <alignment horizontal="right"/>
    </xf>
    <xf numFmtId="164" fontId="7" fillId="5" borderId="4" xfId="0" applyNumberFormat="1" applyFont="1" applyFill="1" applyBorder="1"/>
    <xf numFmtId="164" fontId="3" fillId="5" borderId="1" xfId="0" applyNumberFormat="1" applyFont="1" applyFill="1" applyBorder="1"/>
    <xf numFmtId="164" fontId="3" fillId="5" borderId="4" xfId="0" applyNumberFormat="1" applyFont="1" applyFill="1" applyBorder="1" applyAlignment="1">
      <alignment horizontal="right" vertical="center"/>
    </xf>
    <xf numFmtId="164" fontId="7" fillId="5" borderId="4" xfId="0" applyNumberFormat="1" applyFont="1" applyFill="1" applyBorder="1" applyAlignment="1">
      <alignment vertical="center"/>
    </xf>
    <xf numFmtId="164" fontId="5" fillId="5" borderId="4" xfId="0" applyNumberFormat="1" applyFont="1" applyFill="1" applyBorder="1" applyAlignment="1">
      <alignment horizontal="right"/>
    </xf>
    <xf numFmtId="164" fontId="8" fillId="5" borderId="4" xfId="0" applyNumberFormat="1" applyFont="1" applyFill="1" applyBorder="1" applyAlignment="1"/>
    <xf numFmtId="164" fontId="3" fillId="5" borderId="4" xfId="0" applyNumberFormat="1" applyFont="1" applyFill="1" applyBorder="1"/>
    <xf numFmtId="164" fontId="3" fillId="5" borderId="4" xfId="0" applyNumberFormat="1" applyFont="1" applyFill="1" applyBorder="1" applyAlignment="1">
      <alignment horizontal="right" vertical="top"/>
    </xf>
    <xf numFmtId="164" fontId="3" fillId="5" borderId="4" xfId="0" applyNumberFormat="1" applyFont="1" applyFill="1" applyBorder="1" applyAlignment="1">
      <alignment vertical="top"/>
    </xf>
    <xf numFmtId="164" fontId="7" fillId="5" borderId="4" xfId="0" applyNumberFormat="1" applyFont="1" applyFill="1" applyBorder="1" applyAlignment="1">
      <alignment vertical="top"/>
    </xf>
    <xf numFmtId="164" fontId="3" fillId="9" borderId="4" xfId="0" applyNumberFormat="1" applyFont="1" applyFill="1" applyBorder="1" applyAlignment="1">
      <alignment horizontal="right" vertical="top"/>
    </xf>
    <xf numFmtId="164" fontId="3" fillId="9" borderId="4" xfId="0" applyNumberFormat="1" applyFont="1" applyFill="1" applyBorder="1" applyAlignment="1">
      <alignment vertical="top"/>
    </xf>
    <xf numFmtId="164" fontId="7" fillId="9" borderId="4" xfId="0" applyNumberFormat="1" applyFont="1" applyFill="1" applyBorder="1" applyAlignment="1">
      <alignment vertical="top"/>
    </xf>
    <xf numFmtId="164" fontId="3" fillId="9" borderId="1" xfId="0" applyNumberFormat="1" applyFont="1" applyFill="1" applyBorder="1"/>
    <xf numFmtId="164" fontId="1" fillId="4" borderId="1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164" fontId="3" fillId="4" borderId="1" xfId="0" applyNumberFormat="1" applyFont="1" applyFill="1" applyBorder="1"/>
    <xf numFmtId="164" fontId="7" fillId="4" borderId="4" xfId="0" applyNumberFormat="1" applyFont="1" applyFill="1" applyBorder="1"/>
    <xf numFmtId="164" fontId="1" fillId="8" borderId="1" xfId="0" applyNumberFormat="1" applyFont="1" applyFill="1" applyBorder="1" applyAlignment="1"/>
    <xf numFmtId="164" fontId="1" fillId="10" borderId="2" xfId="0" applyNumberFormat="1" applyFont="1" applyFill="1" applyBorder="1" applyAlignment="1"/>
    <xf numFmtId="164" fontId="8" fillId="10" borderId="1" xfId="0" applyNumberFormat="1" applyFont="1" applyFill="1" applyBorder="1"/>
    <xf numFmtId="164" fontId="3" fillId="4" borderId="1" xfId="0" applyNumberFormat="1" applyFont="1" applyFill="1" applyBorder="1" applyAlignment="1"/>
    <xf numFmtId="164" fontId="8" fillId="4" borderId="1" xfId="0" applyNumberFormat="1" applyFont="1" applyFill="1" applyBorder="1"/>
    <xf numFmtId="164" fontId="3" fillId="2" borderId="1" xfId="0" applyNumberFormat="1" applyFont="1" applyFill="1" applyBorder="1" applyAlignment="1"/>
    <xf numFmtId="164" fontId="16" fillId="2" borderId="1" xfId="0" applyNumberFormat="1" applyFont="1" applyFill="1" applyBorder="1"/>
    <xf numFmtId="164" fontId="3" fillId="6" borderId="1" xfId="0" applyNumberFormat="1" applyFont="1" applyFill="1" applyBorder="1"/>
    <xf numFmtId="164" fontId="8" fillId="6" borderId="1" xfId="0" applyNumberFormat="1" applyFont="1" applyFill="1" applyBorder="1"/>
    <xf numFmtId="164" fontId="7" fillId="6" borderId="1" xfId="0" applyNumberFormat="1" applyFont="1" applyFill="1" applyBorder="1"/>
    <xf numFmtId="164" fontId="3" fillId="7" borderId="1" xfId="0" applyNumberFormat="1" applyFont="1" applyFill="1" applyBorder="1"/>
    <xf numFmtId="164" fontId="8" fillId="7" borderId="1" xfId="0" applyNumberFormat="1" applyFont="1" applyFill="1" applyBorder="1"/>
    <xf numFmtId="164" fontId="10" fillId="7" borderId="1" xfId="0" applyNumberFormat="1" applyFont="1" applyFill="1" applyBorder="1" applyAlignment="1">
      <alignment wrapText="1"/>
    </xf>
    <xf numFmtId="164" fontId="7" fillId="7" borderId="1" xfId="0" applyNumberFormat="1" applyFont="1" applyFill="1" applyBorder="1"/>
    <xf numFmtId="164" fontId="1" fillId="2" borderId="3" xfId="0" applyNumberFormat="1" applyFont="1" applyFill="1" applyBorder="1" applyAlignment="1">
      <alignment wrapText="1"/>
    </xf>
    <xf numFmtId="0" fontId="0" fillId="11" borderId="0" xfId="0" applyFill="1"/>
    <xf numFmtId="164" fontId="1" fillId="0" borderId="0" xfId="0" applyNumberFormat="1" applyFont="1"/>
    <xf numFmtId="164" fontId="0" fillId="0" borderId="0" xfId="0" applyNumberFormat="1"/>
    <xf numFmtId="0" fontId="3" fillId="2" borderId="1" xfId="0" applyFont="1" applyFill="1" applyBorder="1" applyAlignment="1">
      <alignment vertical="top"/>
    </xf>
    <xf numFmtId="0" fontId="2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/>
    <xf numFmtId="4" fontId="3" fillId="6" borderId="0" xfId="0" applyNumberFormat="1" applyFont="1" applyFill="1" applyBorder="1"/>
    <xf numFmtId="0" fontId="10" fillId="12" borderId="1" xfId="0" applyFont="1" applyFill="1" applyBorder="1" applyAlignment="1">
      <alignment vertical="top" wrapText="1"/>
    </xf>
    <xf numFmtId="0" fontId="7" fillId="12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right" vertical="top"/>
    </xf>
    <xf numFmtId="0" fontId="0" fillId="3" borderId="0" xfId="0" applyFill="1" applyBorder="1" applyAlignment="1">
      <alignment horizontal="right" vertical="top"/>
    </xf>
    <xf numFmtId="0" fontId="3" fillId="4" borderId="2" xfId="0" applyFont="1" applyFill="1" applyBorder="1" applyAlignment="1">
      <alignment horizontal="left" vertical="top" wrapText="1"/>
    </xf>
    <xf numFmtId="164" fontId="7" fillId="4" borderId="3" xfId="0" applyNumberFormat="1" applyFont="1" applyFill="1" applyBorder="1"/>
    <xf numFmtId="0" fontId="0" fillId="0" borderId="0" xfId="0" applyAlignment="1">
      <alignment vertical="center"/>
    </xf>
    <xf numFmtId="0" fontId="7" fillId="4" borderId="1" xfId="0" applyFont="1" applyFill="1" applyBorder="1" applyAlignment="1">
      <alignment wrapText="1"/>
    </xf>
    <xf numFmtId="164" fontId="7" fillId="4" borderId="1" xfId="0" applyNumberFormat="1" applyFont="1" applyFill="1" applyBorder="1"/>
    <xf numFmtId="164" fontId="7" fillId="4" borderId="2" xfId="0" applyNumberFormat="1" applyFont="1" applyFill="1" applyBorder="1"/>
    <xf numFmtId="166" fontId="7" fillId="4" borderId="1" xfId="0" applyNumberFormat="1" applyFont="1" applyFill="1" applyBorder="1"/>
    <xf numFmtId="0" fontId="7" fillId="4" borderId="2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0" fillId="3" borderId="0" xfId="0" applyFont="1" applyFill="1"/>
    <xf numFmtId="0" fontId="3" fillId="2" borderId="3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0" fillId="3" borderId="0" xfId="0" applyFill="1" applyBorder="1" applyAlignment="1">
      <alignment vertical="top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left" vertical="top" wrapText="1"/>
    </xf>
    <xf numFmtId="0" fontId="11" fillId="7" borderId="2" xfId="0" applyFont="1" applyFill="1" applyBorder="1" applyAlignment="1">
      <alignment horizontal="center" vertical="top" wrapText="1"/>
    </xf>
    <xf numFmtId="0" fontId="11" fillId="7" borderId="3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11" fillId="6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0" fillId="3" borderId="8" xfId="0" applyFill="1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8" borderId="2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center" vertical="top"/>
    </xf>
    <xf numFmtId="0" fontId="1" fillId="10" borderId="2" xfId="0" applyFont="1" applyFill="1" applyBorder="1" applyAlignment="1">
      <alignment horizontal="center" vertical="top" wrapText="1"/>
    </xf>
    <xf numFmtId="0" fontId="1" fillId="10" borderId="3" xfId="0" applyFont="1" applyFill="1" applyBorder="1" applyAlignment="1">
      <alignment horizontal="center" vertical="top" wrapText="1"/>
    </xf>
    <xf numFmtId="0" fontId="1" fillId="10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11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0" fontId="1" fillId="8" borderId="4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/>
    <xf numFmtId="164" fontId="1" fillId="2" borderId="4" xfId="0" applyNumberFormat="1" applyFont="1" applyFill="1" applyBorder="1"/>
    <xf numFmtId="0" fontId="7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0" xfId="0" applyFont="1" applyAlignment="1">
      <alignment horizontal="right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right" vertical="top"/>
    </xf>
    <xf numFmtId="0" fontId="0" fillId="3" borderId="8" xfId="0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0" fillId="3" borderId="8" xfId="0" applyFill="1" applyBorder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zoomScaleNormal="100" workbookViewId="0">
      <pane xSplit="4" ySplit="13" topLeftCell="E83" activePane="bottomRight" state="frozen"/>
      <selection pane="topRight" activeCell="D1" sqref="D1"/>
      <selection pane="bottomLeft" activeCell="A9" sqref="A9"/>
      <selection pane="bottomRight" activeCell="F1" sqref="F1:J5"/>
    </sheetView>
  </sheetViews>
  <sheetFormatPr defaultRowHeight="15" x14ac:dyDescent="0.25"/>
  <cols>
    <col min="2" max="2" width="18.28515625" customWidth="1"/>
    <col min="3" max="3" width="31.42578125" customWidth="1"/>
    <col min="4" max="4" width="19.85546875" customWidth="1"/>
    <col min="5" max="5" width="14.28515625" customWidth="1"/>
    <col min="6" max="6" width="15" customWidth="1"/>
    <col min="7" max="7" width="15.85546875" customWidth="1"/>
    <col min="8" max="8" width="13.5703125" customWidth="1"/>
    <col min="9" max="9" width="12.5703125" customWidth="1"/>
    <col min="10" max="10" width="14.28515625" customWidth="1"/>
  </cols>
  <sheetData>
    <row r="1" spans="2:11" x14ac:dyDescent="0.25">
      <c r="F1" s="182"/>
      <c r="G1" s="247" t="s">
        <v>107</v>
      </c>
      <c r="H1" s="247"/>
      <c r="I1" s="247"/>
      <c r="J1" s="247"/>
    </row>
    <row r="2" spans="2:11" ht="15" customHeight="1" x14ac:dyDescent="0.25">
      <c r="F2" s="182"/>
      <c r="G2" s="247" t="s">
        <v>108</v>
      </c>
      <c r="H2" s="247"/>
      <c r="I2" s="247"/>
      <c r="J2" s="247"/>
    </row>
    <row r="3" spans="2:11" ht="15" customHeight="1" x14ac:dyDescent="0.25">
      <c r="F3" s="247" t="s">
        <v>109</v>
      </c>
      <c r="G3" s="247"/>
      <c r="H3" s="247"/>
      <c r="I3" s="247"/>
      <c r="J3" s="247"/>
    </row>
    <row r="4" spans="2:11" ht="15" customHeight="1" x14ac:dyDescent="0.25">
      <c r="F4" s="247" t="s">
        <v>110</v>
      </c>
      <c r="G4" s="247"/>
      <c r="H4" s="247"/>
      <c r="I4" s="247"/>
      <c r="J4" s="247"/>
    </row>
    <row r="5" spans="2:11" ht="15" customHeight="1" x14ac:dyDescent="0.25">
      <c r="F5" s="247" t="s">
        <v>111</v>
      </c>
      <c r="G5" s="247"/>
      <c r="H5" s="247"/>
      <c r="I5" s="247"/>
      <c r="J5" s="247"/>
    </row>
    <row r="6" spans="2:11" ht="6" customHeight="1" x14ac:dyDescent="0.25">
      <c r="F6" s="181"/>
      <c r="G6" s="181"/>
      <c r="H6" s="181"/>
      <c r="I6" s="181"/>
      <c r="J6" s="181"/>
    </row>
    <row r="7" spans="2:11" x14ac:dyDescent="0.25">
      <c r="E7" s="107"/>
      <c r="F7" s="107"/>
      <c r="G7" s="107"/>
      <c r="H7" s="210" t="s">
        <v>119</v>
      </c>
      <c r="I7" s="210"/>
      <c r="J7" s="210"/>
    </row>
    <row r="8" spans="2:11" ht="5.25" customHeight="1" x14ac:dyDescent="0.25"/>
    <row r="9" spans="2:11" ht="15" customHeight="1" x14ac:dyDescent="0.25">
      <c r="C9" s="209" t="s">
        <v>66</v>
      </c>
      <c r="D9" s="209"/>
      <c r="E9" s="209"/>
      <c r="F9" s="209"/>
      <c r="G9" s="209"/>
      <c r="H9" s="209"/>
    </row>
    <row r="10" spans="2:11" ht="19.5" customHeight="1" x14ac:dyDescent="0.25">
      <c r="C10" s="209"/>
      <c r="D10" s="209"/>
      <c r="E10" s="209"/>
      <c r="F10" s="209"/>
      <c r="G10" s="209"/>
      <c r="H10" s="209"/>
    </row>
    <row r="11" spans="2:11" ht="6" customHeight="1" x14ac:dyDescent="0.25"/>
    <row r="12" spans="2:11" x14ac:dyDescent="0.25">
      <c r="B12" s="224" t="s">
        <v>0</v>
      </c>
      <c r="C12" s="219" t="s">
        <v>28</v>
      </c>
      <c r="D12" s="219" t="s">
        <v>27</v>
      </c>
      <c r="E12" s="207"/>
      <c r="F12" s="207"/>
      <c r="G12" s="207"/>
      <c r="H12" s="207"/>
      <c r="I12" s="207"/>
      <c r="J12" s="208"/>
    </row>
    <row r="13" spans="2:11" ht="46.5" customHeight="1" x14ac:dyDescent="0.25">
      <c r="B13" s="224"/>
      <c r="C13" s="219"/>
      <c r="D13" s="219"/>
      <c r="E13" s="7" t="s">
        <v>29</v>
      </c>
      <c r="F13" s="7" t="s">
        <v>35</v>
      </c>
      <c r="G13" s="7" t="s">
        <v>37</v>
      </c>
      <c r="H13" s="7" t="s">
        <v>38</v>
      </c>
      <c r="I13" s="7" t="s">
        <v>39</v>
      </c>
      <c r="J13" s="7" t="s">
        <v>3</v>
      </c>
      <c r="K13" s="72" t="s">
        <v>80</v>
      </c>
    </row>
    <row r="14" spans="2:11" s="101" customFormat="1" ht="20.25" customHeight="1" x14ac:dyDescent="0.25">
      <c r="B14" s="220" t="s">
        <v>2</v>
      </c>
      <c r="C14" s="221" t="s">
        <v>33</v>
      </c>
      <c r="D14" s="102" t="s">
        <v>3</v>
      </c>
      <c r="E14" s="103">
        <f>E15+E16</f>
        <v>155471.30000000002</v>
      </c>
      <c r="F14" s="103">
        <f t="shared" ref="F14:J14" si="0">F15+F16</f>
        <v>32212.799999999999</v>
      </c>
      <c r="G14" s="103">
        <f t="shared" si="0"/>
        <v>25464.1</v>
      </c>
      <c r="H14" s="103">
        <f t="shared" si="0"/>
        <v>25586.9</v>
      </c>
      <c r="I14" s="103">
        <f t="shared" si="0"/>
        <v>0</v>
      </c>
      <c r="J14" s="103">
        <f t="shared" si="0"/>
        <v>238735.10000000003</v>
      </c>
    </row>
    <row r="15" spans="2:11" s="101" customFormat="1" ht="48.75" x14ac:dyDescent="0.25">
      <c r="B15" s="220"/>
      <c r="C15" s="222"/>
      <c r="D15" s="104" t="s">
        <v>88</v>
      </c>
      <c r="E15" s="103">
        <f>E18+E25</f>
        <v>8718.4</v>
      </c>
      <c r="F15" s="103">
        <f>F18+F25</f>
        <v>9128.7999999999993</v>
      </c>
      <c r="G15" s="103">
        <f t="shared" ref="G15:J15" si="1">G18+G25</f>
        <v>4987.3999999999996</v>
      </c>
      <c r="H15" s="103">
        <f t="shared" si="1"/>
        <v>4987.3999999999996</v>
      </c>
      <c r="I15" s="103">
        <f t="shared" si="1"/>
        <v>0</v>
      </c>
      <c r="J15" s="103">
        <f t="shared" si="1"/>
        <v>27821.999999999996</v>
      </c>
    </row>
    <row r="16" spans="2:11" s="101" customFormat="1" ht="47.25" customHeight="1" x14ac:dyDescent="0.25">
      <c r="B16" s="220"/>
      <c r="C16" s="223"/>
      <c r="D16" s="104" t="s">
        <v>89</v>
      </c>
      <c r="E16" s="103">
        <f>E19+E21+E23+E26</f>
        <v>146752.90000000002</v>
      </c>
      <c r="F16" s="103">
        <f>F19+F21</f>
        <v>23084</v>
      </c>
      <c r="G16" s="103">
        <f>G19+G21</f>
        <v>20476.7</v>
      </c>
      <c r="H16" s="103">
        <f>H19+H21</f>
        <v>20599.5</v>
      </c>
      <c r="I16" s="103">
        <f>I19+I21</f>
        <v>0</v>
      </c>
      <c r="J16" s="103">
        <f t="shared" ref="J16:J56" si="2">+F16+G16+H16+I16+E16</f>
        <v>210913.10000000003</v>
      </c>
    </row>
    <row r="17" spans="1:11" ht="32.25" customHeight="1" x14ac:dyDescent="0.25">
      <c r="B17" s="229" t="s">
        <v>40</v>
      </c>
      <c r="C17" s="226" t="s">
        <v>41</v>
      </c>
      <c r="D17" s="15" t="s">
        <v>3</v>
      </c>
      <c r="E17" s="120">
        <f t="shared" ref="E17:I17" si="3">E18+E19</f>
        <v>131975.5</v>
      </c>
      <c r="F17" s="120">
        <f t="shared" si="3"/>
        <v>8648.7999999999993</v>
      </c>
      <c r="G17" s="120">
        <f t="shared" si="3"/>
        <v>5287.4</v>
      </c>
      <c r="H17" s="120">
        <f t="shared" si="3"/>
        <v>5297.4</v>
      </c>
      <c r="I17" s="120">
        <f t="shared" si="3"/>
        <v>0</v>
      </c>
      <c r="J17" s="121">
        <f t="shared" si="2"/>
        <v>151209.1</v>
      </c>
      <c r="K17" s="5"/>
    </row>
    <row r="18" spans="1:11" ht="54.75" customHeight="1" x14ac:dyDescent="0.25">
      <c r="B18" s="230"/>
      <c r="C18" s="227"/>
      <c r="D18" s="22" t="s">
        <v>24</v>
      </c>
      <c r="E18" s="120">
        <f>E29</f>
        <v>7165.5999999999995</v>
      </c>
      <c r="F18" s="120">
        <f t="shared" ref="F18:I18" si="4">F29</f>
        <v>7888.7999999999993</v>
      </c>
      <c r="G18" s="120">
        <f t="shared" si="4"/>
        <v>4987.3999999999996</v>
      </c>
      <c r="H18" s="120">
        <f t="shared" si="4"/>
        <v>4987.3999999999996</v>
      </c>
      <c r="I18" s="120">
        <f t="shared" si="4"/>
        <v>0</v>
      </c>
      <c r="J18" s="121">
        <f t="shared" si="2"/>
        <v>25029.199999999997</v>
      </c>
    </row>
    <row r="19" spans="1:11" ht="54" customHeight="1" x14ac:dyDescent="0.25">
      <c r="B19" s="231"/>
      <c r="C19" s="228"/>
      <c r="D19" s="22" t="s">
        <v>26</v>
      </c>
      <c r="E19" s="120">
        <f>E30</f>
        <v>124809.90000000001</v>
      </c>
      <c r="F19" s="120">
        <f t="shared" ref="F19:I19" si="5">F30</f>
        <v>760</v>
      </c>
      <c r="G19" s="120">
        <f t="shared" si="5"/>
        <v>300</v>
      </c>
      <c r="H19" s="120">
        <f t="shared" si="5"/>
        <v>310</v>
      </c>
      <c r="I19" s="120">
        <f t="shared" si="5"/>
        <v>0</v>
      </c>
      <c r="J19" s="121">
        <f t="shared" si="2"/>
        <v>126179.90000000001</v>
      </c>
    </row>
    <row r="20" spans="1:11" ht="27.75" customHeight="1" x14ac:dyDescent="0.25">
      <c r="B20" s="235" t="s">
        <v>42</v>
      </c>
      <c r="C20" s="237" t="s">
        <v>43</v>
      </c>
      <c r="D20" s="17" t="s">
        <v>3</v>
      </c>
      <c r="E20" s="122">
        <f>E56</f>
        <v>21943</v>
      </c>
      <c r="F20" s="122">
        <f t="shared" ref="F20:I20" si="6">F56</f>
        <v>22324</v>
      </c>
      <c r="G20" s="122">
        <f t="shared" si="6"/>
        <v>20176.7</v>
      </c>
      <c r="H20" s="122">
        <f t="shared" si="6"/>
        <v>20289.5</v>
      </c>
      <c r="I20" s="122">
        <f t="shared" si="6"/>
        <v>0</v>
      </c>
      <c r="J20" s="123">
        <f t="shared" si="2"/>
        <v>84733.2</v>
      </c>
    </row>
    <row r="21" spans="1:11" ht="52.5" customHeight="1" x14ac:dyDescent="0.25">
      <c r="B21" s="236"/>
      <c r="C21" s="238"/>
      <c r="D21" s="21" t="s">
        <v>44</v>
      </c>
      <c r="E21" s="122">
        <f>E20</f>
        <v>21943</v>
      </c>
      <c r="F21" s="122">
        <f t="shared" ref="F21:I21" si="7">F57</f>
        <v>22324</v>
      </c>
      <c r="G21" s="122">
        <f t="shared" si="7"/>
        <v>20176.7</v>
      </c>
      <c r="H21" s="122">
        <f t="shared" si="7"/>
        <v>20289.5</v>
      </c>
      <c r="I21" s="122">
        <f t="shared" si="7"/>
        <v>0</v>
      </c>
      <c r="J21" s="123">
        <f t="shared" si="2"/>
        <v>84733.2</v>
      </c>
    </row>
    <row r="22" spans="1:11" ht="35.25" customHeight="1" x14ac:dyDescent="0.25">
      <c r="B22" s="239" t="s">
        <v>45</v>
      </c>
      <c r="C22" s="241" t="s">
        <v>104</v>
      </c>
      <c r="D22" s="20" t="s">
        <v>3</v>
      </c>
      <c r="E22" s="124">
        <f>E77</f>
        <v>0</v>
      </c>
      <c r="F22" s="124">
        <f t="shared" ref="F22:I22" si="8">F77</f>
        <v>0</v>
      </c>
      <c r="G22" s="124">
        <f t="shared" si="8"/>
        <v>0</v>
      </c>
      <c r="H22" s="124">
        <f t="shared" si="8"/>
        <v>0</v>
      </c>
      <c r="I22" s="124">
        <f t="shared" si="8"/>
        <v>0</v>
      </c>
      <c r="J22" s="125">
        <f t="shared" si="2"/>
        <v>0</v>
      </c>
    </row>
    <row r="23" spans="1:11" ht="62.25" customHeight="1" x14ac:dyDescent="0.25">
      <c r="B23" s="240"/>
      <c r="C23" s="242"/>
      <c r="D23" s="23" t="s">
        <v>44</v>
      </c>
      <c r="E23" s="160">
        <f>E78</f>
        <v>0</v>
      </c>
      <c r="F23" s="160">
        <f t="shared" ref="F23:I23" si="9">F78</f>
        <v>0</v>
      </c>
      <c r="G23" s="160">
        <f t="shared" si="9"/>
        <v>0</v>
      </c>
      <c r="H23" s="160">
        <f t="shared" si="9"/>
        <v>0</v>
      </c>
      <c r="I23" s="160">
        <f t="shared" si="9"/>
        <v>0</v>
      </c>
      <c r="J23" s="125">
        <f t="shared" si="2"/>
        <v>0</v>
      </c>
    </row>
    <row r="24" spans="1:11" ht="37.5" customHeight="1" x14ac:dyDescent="0.25">
      <c r="B24" s="244" t="s">
        <v>46</v>
      </c>
      <c r="C24" s="244" t="s">
        <v>60</v>
      </c>
      <c r="D24" s="33" t="s">
        <v>3</v>
      </c>
      <c r="E24" s="161">
        <f>E25+E26</f>
        <v>1552.8000000000002</v>
      </c>
      <c r="F24" s="161">
        <f>F83</f>
        <v>1240</v>
      </c>
      <c r="G24" s="161">
        <f>G83</f>
        <v>0</v>
      </c>
      <c r="H24" s="161">
        <f>H83</f>
        <v>0</v>
      </c>
      <c r="I24" s="161">
        <f>I83</f>
        <v>0</v>
      </c>
      <c r="J24" s="162">
        <f t="shared" si="2"/>
        <v>2792.8</v>
      </c>
    </row>
    <row r="25" spans="1:11" ht="37.5" customHeight="1" x14ac:dyDescent="0.25">
      <c r="B25" s="245"/>
      <c r="C25" s="245"/>
      <c r="D25" s="40" t="s">
        <v>67</v>
      </c>
      <c r="E25" s="161">
        <f>E84</f>
        <v>1552.8000000000002</v>
      </c>
      <c r="F25" s="161">
        <f t="shared" ref="F25:I25" si="10">F84</f>
        <v>1240</v>
      </c>
      <c r="G25" s="161">
        <f t="shared" si="10"/>
        <v>0</v>
      </c>
      <c r="H25" s="161">
        <f t="shared" si="10"/>
        <v>0</v>
      </c>
      <c r="I25" s="161">
        <f t="shared" si="10"/>
        <v>0</v>
      </c>
      <c r="J25" s="162">
        <f t="shared" si="2"/>
        <v>2792.8</v>
      </c>
    </row>
    <row r="26" spans="1:11" ht="37.5" customHeight="1" x14ac:dyDescent="0.25">
      <c r="B26" s="34"/>
      <c r="C26" s="246"/>
      <c r="D26" s="40" t="s">
        <v>68</v>
      </c>
      <c r="E26" s="161">
        <v>0</v>
      </c>
      <c r="F26" s="161">
        <f t="shared" ref="F26:I26" si="11">F90</f>
        <v>0</v>
      </c>
      <c r="G26" s="161">
        <f t="shared" si="11"/>
        <v>0</v>
      </c>
      <c r="H26" s="161">
        <f t="shared" si="11"/>
        <v>0</v>
      </c>
      <c r="I26" s="161">
        <f t="shared" si="11"/>
        <v>0</v>
      </c>
      <c r="J26" s="162">
        <f t="shared" si="2"/>
        <v>0</v>
      </c>
    </row>
    <row r="27" spans="1:11" ht="19.5" customHeight="1" x14ac:dyDescent="0.25">
      <c r="B27" s="24"/>
      <c r="C27" s="25"/>
      <c r="D27" s="26"/>
      <c r="E27" s="163"/>
      <c r="F27" s="163"/>
      <c r="G27" s="163"/>
      <c r="H27" s="163"/>
      <c r="I27" s="163"/>
      <c r="J27" s="164"/>
    </row>
    <row r="28" spans="1:11" ht="21.75" customHeight="1" x14ac:dyDescent="0.25">
      <c r="B28" s="232" t="s">
        <v>40</v>
      </c>
      <c r="C28" s="226" t="s">
        <v>41</v>
      </c>
      <c r="D28" s="15" t="s">
        <v>3</v>
      </c>
      <c r="E28" s="130">
        <f t="shared" ref="E28:I28" si="12">E29+E30</f>
        <v>131975.5</v>
      </c>
      <c r="F28" s="130">
        <f t="shared" si="12"/>
        <v>8648.7999999999993</v>
      </c>
      <c r="G28" s="130">
        <f t="shared" si="12"/>
        <v>5287.4</v>
      </c>
      <c r="H28" s="130">
        <f t="shared" si="12"/>
        <v>5297.4</v>
      </c>
      <c r="I28" s="130">
        <f t="shared" si="12"/>
        <v>0</v>
      </c>
      <c r="J28" s="131">
        <f t="shared" si="2"/>
        <v>151209.1</v>
      </c>
      <c r="K28" s="176"/>
    </row>
    <row r="29" spans="1:11" ht="48.75" customHeight="1" x14ac:dyDescent="0.25">
      <c r="B29" s="233"/>
      <c r="C29" s="227"/>
      <c r="D29" s="22" t="s">
        <v>24</v>
      </c>
      <c r="E29" s="130">
        <f>E31+E32+E33+E34+E35+E45+E47+E36+E37</f>
        <v>7165.5999999999995</v>
      </c>
      <c r="F29" s="130">
        <f>F31+F32+F33+F34+F35+F45+F47+F36</f>
        <v>7888.7999999999993</v>
      </c>
      <c r="G29" s="130">
        <f>G31+G32+G33+G34+G35+G45+G47+G36</f>
        <v>4987.3999999999996</v>
      </c>
      <c r="H29" s="130">
        <f>H31+H32+H33+H34+H35+H45+H47+H36</f>
        <v>4987.3999999999996</v>
      </c>
      <c r="I29" s="130">
        <f>I31+I32+I33+I34+I35+I45+I47+I36</f>
        <v>0</v>
      </c>
      <c r="J29" s="130">
        <f>E29+F29+G29+H29+I29</f>
        <v>25029.199999999997</v>
      </c>
      <c r="K29" s="177"/>
    </row>
    <row r="30" spans="1:11" ht="48.75" customHeight="1" x14ac:dyDescent="0.25">
      <c r="B30" s="234"/>
      <c r="C30" s="228"/>
      <c r="D30" s="22" t="s">
        <v>26</v>
      </c>
      <c r="E30" s="130">
        <f>E38+E39+E41+E42+E43+E46+E48+E49+E50+E51+E52+E53+E54</f>
        <v>124809.90000000001</v>
      </c>
      <c r="F30" s="130">
        <f>F38+F39+F41+F42+F43+F46+F48+F49+F50+F51+F52+F53+F54+F44</f>
        <v>760</v>
      </c>
      <c r="G30" s="130">
        <f t="shared" ref="G30:I30" si="13">G38+G39+G41+G42+G43+G46+G48+G49+G50+G51+G52+G53+G54</f>
        <v>300</v>
      </c>
      <c r="H30" s="130">
        <f t="shared" si="13"/>
        <v>310</v>
      </c>
      <c r="I30" s="130">
        <f t="shared" si="13"/>
        <v>0</v>
      </c>
      <c r="J30" s="130">
        <f>E30+F30+G30+H30+I30</f>
        <v>126179.90000000001</v>
      </c>
    </row>
    <row r="31" spans="1:11" ht="25.5" customHeight="1" x14ac:dyDescent="0.25">
      <c r="A31" s="8"/>
      <c r="B31" s="46" t="s">
        <v>4</v>
      </c>
      <c r="C31" s="47" t="s">
        <v>5</v>
      </c>
      <c r="D31" s="48" t="s">
        <v>22</v>
      </c>
      <c r="E31" s="165">
        <v>0</v>
      </c>
      <c r="F31" s="165">
        <v>0</v>
      </c>
      <c r="G31" s="165">
        <v>0</v>
      </c>
      <c r="H31" s="165">
        <v>0</v>
      </c>
      <c r="I31" s="165">
        <v>0</v>
      </c>
      <c r="J31" s="121">
        <f t="shared" si="2"/>
        <v>0</v>
      </c>
      <c r="K31" s="73">
        <v>1</v>
      </c>
    </row>
    <row r="32" spans="1:11" ht="25.5" customHeight="1" x14ac:dyDescent="0.25">
      <c r="A32" s="8"/>
      <c r="B32" s="46" t="s">
        <v>4</v>
      </c>
      <c r="C32" s="47" t="s">
        <v>79</v>
      </c>
      <c r="D32" s="48" t="s">
        <v>22</v>
      </c>
      <c r="E32" s="165">
        <v>0</v>
      </c>
      <c r="F32" s="165">
        <v>0</v>
      </c>
      <c r="G32" s="165">
        <v>0</v>
      </c>
      <c r="H32" s="165">
        <v>0</v>
      </c>
      <c r="I32" s="165">
        <v>0</v>
      </c>
      <c r="J32" s="121">
        <f t="shared" si="2"/>
        <v>0</v>
      </c>
      <c r="K32" s="73">
        <v>1</v>
      </c>
    </row>
    <row r="33" spans="1:12" ht="36" x14ac:dyDescent="0.25">
      <c r="A33" s="8"/>
      <c r="B33" s="46" t="s">
        <v>4</v>
      </c>
      <c r="C33" s="49" t="s">
        <v>6</v>
      </c>
      <c r="D33" s="48" t="s">
        <v>22</v>
      </c>
      <c r="E33" s="165">
        <v>832.2</v>
      </c>
      <c r="F33" s="165">
        <v>800</v>
      </c>
      <c r="G33" s="165">
        <v>800</v>
      </c>
      <c r="H33" s="165">
        <v>800</v>
      </c>
      <c r="I33" s="165">
        <v>0</v>
      </c>
      <c r="J33" s="121">
        <f t="shared" si="2"/>
        <v>3232.2</v>
      </c>
      <c r="K33">
        <v>4</v>
      </c>
      <c r="L33" s="175"/>
    </row>
    <row r="34" spans="1:12" ht="36" x14ac:dyDescent="0.25">
      <c r="A34" s="8"/>
      <c r="B34" s="46" t="s">
        <v>4</v>
      </c>
      <c r="C34" s="69" t="s">
        <v>36</v>
      </c>
      <c r="D34" s="48" t="s">
        <v>22</v>
      </c>
      <c r="E34" s="165">
        <v>223.4</v>
      </c>
      <c r="F34" s="165">
        <v>410.6</v>
      </c>
      <c r="G34" s="165">
        <v>0</v>
      </c>
      <c r="H34" s="165">
        <v>0</v>
      </c>
      <c r="I34" s="165">
        <v>0</v>
      </c>
      <c r="J34" s="121">
        <f t="shared" si="2"/>
        <v>634</v>
      </c>
      <c r="K34" s="73">
        <v>4</v>
      </c>
      <c r="L34" s="175"/>
    </row>
    <row r="35" spans="1:12" ht="36" x14ac:dyDescent="0.25">
      <c r="A35" s="8"/>
      <c r="B35" s="46" t="s">
        <v>4</v>
      </c>
      <c r="C35" s="70" t="s">
        <v>76</v>
      </c>
      <c r="D35" s="48" t="s">
        <v>22</v>
      </c>
      <c r="E35" s="165">
        <v>2011.6</v>
      </c>
      <c r="F35" s="165">
        <v>2291</v>
      </c>
      <c r="G35" s="165">
        <v>0</v>
      </c>
      <c r="H35" s="165">
        <v>0</v>
      </c>
      <c r="I35" s="165">
        <v>0</v>
      </c>
      <c r="J35" s="121">
        <f t="shared" si="2"/>
        <v>4302.6000000000004</v>
      </c>
      <c r="K35">
        <v>4</v>
      </c>
      <c r="L35" s="175"/>
    </row>
    <row r="36" spans="1:12" ht="36.75" x14ac:dyDescent="0.25">
      <c r="A36" s="8"/>
      <c r="B36" s="46" t="s">
        <v>4</v>
      </c>
      <c r="C36" s="70" t="s">
        <v>91</v>
      </c>
      <c r="D36" s="48" t="s">
        <v>22</v>
      </c>
      <c r="E36" s="165">
        <v>3978.2</v>
      </c>
      <c r="F36" s="165">
        <v>4187.3999999999996</v>
      </c>
      <c r="G36" s="165">
        <v>4187.3999999999996</v>
      </c>
      <c r="H36" s="165">
        <v>4187.3999999999996</v>
      </c>
      <c r="I36" s="165">
        <v>0</v>
      </c>
      <c r="J36" s="121">
        <f t="shared" si="2"/>
        <v>16540.399999999998</v>
      </c>
      <c r="L36" s="175"/>
    </row>
    <row r="37" spans="1:12" ht="36.75" x14ac:dyDescent="0.25">
      <c r="A37" s="8"/>
      <c r="B37" s="46"/>
      <c r="C37" s="70" t="s">
        <v>118</v>
      </c>
      <c r="D37" s="48" t="s">
        <v>22</v>
      </c>
      <c r="E37" s="165">
        <v>88.2</v>
      </c>
      <c r="F37" s="165">
        <v>0</v>
      </c>
      <c r="G37" s="165">
        <v>0</v>
      </c>
      <c r="H37" s="165">
        <v>0</v>
      </c>
      <c r="I37" s="165">
        <v>0</v>
      </c>
      <c r="J37" s="121">
        <f t="shared" si="2"/>
        <v>88.2</v>
      </c>
      <c r="L37" s="175"/>
    </row>
    <row r="38" spans="1:12" ht="84.75" x14ac:dyDescent="0.25">
      <c r="A38" s="8"/>
      <c r="B38" s="46" t="s">
        <v>4</v>
      </c>
      <c r="C38" s="70" t="s">
        <v>98</v>
      </c>
      <c r="D38" s="48" t="s">
        <v>23</v>
      </c>
      <c r="E38" s="165">
        <v>0</v>
      </c>
      <c r="F38" s="165">
        <v>0</v>
      </c>
      <c r="G38" s="165">
        <v>0</v>
      </c>
      <c r="H38" s="165">
        <v>0</v>
      </c>
      <c r="I38" s="165">
        <v>0</v>
      </c>
      <c r="J38" s="121">
        <f t="shared" si="2"/>
        <v>0</v>
      </c>
    </row>
    <row r="39" spans="1:12" ht="48" x14ac:dyDescent="0.25">
      <c r="A39" s="8"/>
      <c r="B39" s="46" t="s">
        <v>4</v>
      </c>
      <c r="C39" s="47" t="s">
        <v>9</v>
      </c>
      <c r="D39" s="48" t="s">
        <v>23</v>
      </c>
      <c r="E39" s="165">
        <v>0</v>
      </c>
      <c r="F39" s="165">
        <v>0</v>
      </c>
      <c r="G39" s="165">
        <v>0</v>
      </c>
      <c r="H39" s="165">
        <v>0</v>
      </c>
      <c r="I39" s="165">
        <v>0</v>
      </c>
      <c r="J39" s="121">
        <f t="shared" si="2"/>
        <v>0</v>
      </c>
      <c r="K39">
        <v>1</v>
      </c>
    </row>
    <row r="40" spans="1:12" ht="60" x14ac:dyDescent="0.25">
      <c r="A40" s="8"/>
      <c r="B40" s="46" t="s">
        <v>4</v>
      </c>
      <c r="C40" s="49" t="s">
        <v>7</v>
      </c>
      <c r="D40" s="48" t="s">
        <v>54</v>
      </c>
      <c r="E40" s="130">
        <v>0</v>
      </c>
      <c r="F40" s="165">
        <v>0</v>
      </c>
      <c r="G40" s="165">
        <v>0</v>
      </c>
      <c r="H40" s="165">
        <v>0</v>
      </c>
      <c r="I40" s="165">
        <v>0</v>
      </c>
      <c r="J40" s="121">
        <f t="shared" si="2"/>
        <v>0</v>
      </c>
      <c r="K40" s="73">
        <v>3</v>
      </c>
    </row>
    <row r="41" spans="1:12" ht="61.5" customHeight="1" x14ac:dyDescent="0.25">
      <c r="A41" s="8"/>
      <c r="B41" s="46" t="s">
        <v>4</v>
      </c>
      <c r="C41" s="50" t="s">
        <v>92</v>
      </c>
      <c r="D41" s="48" t="s">
        <v>54</v>
      </c>
      <c r="E41" s="130">
        <v>295</v>
      </c>
      <c r="F41" s="130">
        <v>290</v>
      </c>
      <c r="G41" s="130">
        <v>300</v>
      </c>
      <c r="H41" s="130">
        <v>310</v>
      </c>
      <c r="I41" s="130">
        <v>0</v>
      </c>
      <c r="J41" s="121">
        <f t="shared" si="2"/>
        <v>1195</v>
      </c>
      <c r="K41" s="74">
        <v>3</v>
      </c>
      <c r="L41" s="175"/>
    </row>
    <row r="42" spans="1:12" ht="48" customHeight="1" x14ac:dyDescent="0.25">
      <c r="A42" s="8"/>
      <c r="B42" s="46" t="s">
        <v>4</v>
      </c>
      <c r="C42" s="49" t="s">
        <v>11</v>
      </c>
      <c r="D42" s="48" t="s">
        <v>23</v>
      </c>
      <c r="E42" s="130">
        <v>2518.1</v>
      </c>
      <c r="F42" s="130">
        <v>0</v>
      </c>
      <c r="G42" s="130">
        <v>0</v>
      </c>
      <c r="H42" s="130">
        <v>0</v>
      </c>
      <c r="I42" s="130">
        <v>0</v>
      </c>
      <c r="J42" s="121">
        <f t="shared" si="2"/>
        <v>2518.1</v>
      </c>
      <c r="K42" s="74"/>
      <c r="L42" s="175"/>
    </row>
    <row r="43" spans="1:12" ht="48" x14ac:dyDescent="0.25">
      <c r="A43" s="8"/>
      <c r="B43" s="51" t="s">
        <v>4</v>
      </c>
      <c r="C43" s="52" t="s">
        <v>25</v>
      </c>
      <c r="D43" s="53" t="s">
        <v>23</v>
      </c>
      <c r="E43" s="130">
        <v>120126.3</v>
      </c>
      <c r="F43" s="132">
        <v>0</v>
      </c>
      <c r="G43" s="132">
        <v>0</v>
      </c>
      <c r="H43" s="132">
        <v>0</v>
      </c>
      <c r="I43" s="132">
        <v>0</v>
      </c>
      <c r="J43" s="166">
        <f t="shared" si="2"/>
        <v>120126.3</v>
      </c>
      <c r="K43" s="95">
        <v>2</v>
      </c>
      <c r="L43" s="175"/>
    </row>
    <row r="44" spans="1:12" ht="48" x14ac:dyDescent="0.25">
      <c r="A44" s="8"/>
      <c r="B44" s="51" t="s">
        <v>4</v>
      </c>
      <c r="C44" s="204" t="s">
        <v>120</v>
      </c>
      <c r="D44" s="202" t="s">
        <v>23</v>
      </c>
      <c r="E44" s="130">
        <v>0</v>
      </c>
      <c r="F44" s="132">
        <v>470</v>
      </c>
      <c r="G44" s="132">
        <v>0</v>
      </c>
      <c r="H44" s="132">
        <v>0</v>
      </c>
      <c r="I44" s="132">
        <v>0</v>
      </c>
      <c r="J44" s="166">
        <f t="shared" ref="J44" si="14">+F44+G44+H44+I44+E44</f>
        <v>470</v>
      </c>
      <c r="K44" s="95"/>
      <c r="L44" s="175"/>
    </row>
    <row r="45" spans="1:12" ht="48" x14ac:dyDescent="0.25">
      <c r="A45" s="8"/>
      <c r="B45" s="51" t="s">
        <v>4</v>
      </c>
      <c r="C45" s="52" t="s">
        <v>12</v>
      </c>
      <c r="D45" s="48" t="s">
        <v>22</v>
      </c>
      <c r="E45" s="130">
        <v>32</v>
      </c>
      <c r="F45" s="130">
        <v>199.8</v>
      </c>
      <c r="G45" s="130">
        <v>0</v>
      </c>
      <c r="H45" s="130">
        <v>0</v>
      </c>
      <c r="I45" s="130">
        <v>0</v>
      </c>
      <c r="J45" s="166">
        <f t="shared" si="2"/>
        <v>231.8</v>
      </c>
      <c r="K45" s="74">
        <v>2</v>
      </c>
      <c r="L45" s="175"/>
    </row>
    <row r="46" spans="1:12" ht="48" x14ac:dyDescent="0.25">
      <c r="A46" s="8"/>
      <c r="B46" s="46" t="s">
        <v>4</v>
      </c>
      <c r="C46" s="52" t="s">
        <v>13</v>
      </c>
      <c r="D46" s="53" t="s">
        <v>23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J46" s="121">
        <f t="shared" si="2"/>
        <v>0</v>
      </c>
      <c r="K46">
        <v>2</v>
      </c>
    </row>
    <row r="47" spans="1:12" ht="36" x14ac:dyDescent="0.25">
      <c r="A47" s="8"/>
      <c r="B47" s="46" t="s">
        <v>4</v>
      </c>
      <c r="C47" s="52" t="s">
        <v>10</v>
      </c>
      <c r="D47" s="48" t="s">
        <v>22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21">
        <f t="shared" si="2"/>
        <v>0</v>
      </c>
      <c r="K47">
        <v>1</v>
      </c>
    </row>
    <row r="48" spans="1:12" ht="48" x14ac:dyDescent="0.25">
      <c r="A48" s="8"/>
      <c r="B48" s="46" t="s">
        <v>4</v>
      </c>
      <c r="C48" s="52" t="s">
        <v>34</v>
      </c>
      <c r="D48" s="48" t="s">
        <v>23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21">
        <f t="shared" si="2"/>
        <v>0</v>
      </c>
      <c r="K48" s="74">
        <v>1</v>
      </c>
    </row>
    <row r="49" spans="1:13" ht="48" x14ac:dyDescent="0.25">
      <c r="A49" s="8"/>
      <c r="B49" s="46" t="s">
        <v>4</v>
      </c>
      <c r="C49" s="52" t="s">
        <v>62</v>
      </c>
      <c r="D49" s="48" t="s">
        <v>23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21">
        <f>E49+F49+G49+H49+I49</f>
        <v>0</v>
      </c>
      <c r="K49">
        <v>2</v>
      </c>
    </row>
    <row r="50" spans="1:13" ht="48" x14ac:dyDescent="0.25">
      <c r="A50" s="8"/>
      <c r="B50" s="46" t="s">
        <v>4</v>
      </c>
      <c r="C50" s="52" t="s">
        <v>47</v>
      </c>
      <c r="D50" s="48" t="s">
        <v>23</v>
      </c>
      <c r="E50" s="130">
        <v>523.5</v>
      </c>
      <c r="F50" s="130">
        <v>0</v>
      </c>
      <c r="G50" s="130">
        <v>0</v>
      </c>
      <c r="H50" s="130">
        <v>0</v>
      </c>
      <c r="I50" s="130">
        <v>0</v>
      </c>
      <c r="J50" s="121">
        <f t="shared" si="2"/>
        <v>523.5</v>
      </c>
      <c r="K50">
        <v>2</v>
      </c>
      <c r="L50" s="175"/>
    </row>
    <row r="51" spans="1:13" ht="48" x14ac:dyDescent="0.25">
      <c r="A51" s="8"/>
      <c r="B51" s="46" t="s">
        <v>4</v>
      </c>
      <c r="C51" s="52" t="s">
        <v>52</v>
      </c>
      <c r="D51" s="48" t="s">
        <v>23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21">
        <f t="shared" si="2"/>
        <v>0</v>
      </c>
      <c r="K51" s="74">
        <v>2</v>
      </c>
    </row>
    <row r="52" spans="1:13" ht="72.75" customHeight="1" x14ac:dyDescent="0.25">
      <c r="A52" s="8"/>
      <c r="B52" s="46" t="s">
        <v>4</v>
      </c>
      <c r="C52" s="49" t="s">
        <v>97</v>
      </c>
      <c r="D52" s="48" t="s">
        <v>23</v>
      </c>
      <c r="E52" s="130">
        <f>942.9+404.1</f>
        <v>1347</v>
      </c>
      <c r="F52" s="130">
        <v>0</v>
      </c>
      <c r="G52" s="130">
        <v>0</v>
      </c>
      <c r="H52" s="130">
        <v>0</v>
      </c>
      <c r="I52" s="130">
        <v>0</v>
      </c>
      <c r="J52" s="121">
        <f t="shared" si="2"/>
        <v>1347</v>
      </c>
      <c r="K52">
        <v>1</v>
      </c>
      <c r="L52" s="175"/>
    </row>
    <row r="53" spans="1:13" ht="48" customHeight="1" x14ac:dyDescent="0.25">
      <c r="A53" s="8"/>
      <c r="B53" s="46" t="s">
        <v>4</v>
      </c>
      <c r="C53" s="49" t="s">
        <v>14</v>
      </c>
      <c r="D53" s="48" t="s">
        <v>23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21">
        <f t="shared" si="2"/>
        <v>0</v>
      </c>
      <c r="K53">
        <v>1</v>
      </c>
    </row>
    <row r="54" spans="1:13" ht="48" x14ac:dyDescent="0.25">
      <c r="A54" s="8"/>
      <c r="B54" s="46" t="s">
        <v>4</v>
      </c>
      <c r="C54" s="54" t="s">
        <v>15</v>
      </c>
      <c r="D54" s="48" t="s">
        <v>23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21">
        <f t="shared" si="2"/>
        <v>0</v>
      </c>
      <c r="K54">
        <v>1</v>
      </c>
    </row>
    <row r="55" spans="1:13" x14ac:dyDescent="0.25">
      <c r="A55" s="8"/>
      <c r="B55" s="27"/>
      <c r="C55" s="28"/>
      <c r="D55" s="29"/>
      <c r="E55" s="158"/>
      <c r="F55" s="158"/>
      <c r="G55" s="158"/>
      <c r="H55" s="158"/>
      <c r="I55" s="158"/>
      <c r="J55" s="158"/>
    </row>
    <row r="56" spans="1:13" x14ac:dyDescent="0.25">
      <c r="A56" s="8"/>
      <c r="B56" s="216" t="s">
        <v>42</v>
      </c>
      <c r="C56" s="214" t="s">
        <v>83</v>
      </c>
      <c r="D56" s="14" t="s">
        <v>3</v>
      </c>
      <c r="E56" s="167">
        <f>SUM(E58:E73)</f>
        <v>21943</v>
      </c>
      <c r="F56" s="167">
        <f>F58+F59+F60+F61+F62+F63+F64+F65+F66+F67+F68+F69+F70+F71+F72+F73+F74+F75</f>
        <v>22324</v>
      </c>
      <c r="G56" s="167">
        <f>SUM(G58:G73)</f>
        <v>20176.7</v>
      </c>
      <c r="H56" s="167">
        <f>SUM(H58:H73)</f>
        <v>20289.5</v>
      </c>
      <c r="I56" s="167">
        <f>SUM(I58:I73)</f>
        <v>0</v>
      </c>
      <c r="J56" s="168">
        <f t="shared" si="2"/>
        <v>84733.2</v>
      </c>
    </row>
    <row r="57" spans="1:13" ht="60" x14ac:dyDescent="0.25">
      <c r="A57" s="8"/>
      <c r="B57" s="217"/>
      <c r="C57" s="215"/>
      <c r="D57" s="55" t="s">
        <v>44</v>
      </c>
      <c r="E57" s="167">
        <f>E56</f>
        <v>21943</v>
      </c>
      <c r="F57" s="167">
        <f t="shared" ref="F57:J57" si="15">F56</f>
        <v>22324</v>
      </c>
      <c r="G57" s="167">
        <f t="shared" si="15"/>
        <v>20176.7</v>
      </c>
      <c r="H57" s="167">
        <f t="shared" si="15"/>
        <v>20289.5</v>
      </c>
      <c r="I57" s="167">
        <f t="shared" si="15"/>
        <v>0</v>
      </c>
      <c r="J57" s="167">
        <f t="shared" si="15"/>
        <v>84733.2</v>
      </c>
    </row>
    <row r="58" spans="1:13" ht="75.75" customHeight="1" x14ac:dyDescent="0.25">
      <c r="A58" s="8"/>
      <c r="B58" s="56" t="s">
        <v>4</v>
      </c>
      <c r="C58" s="57" t="s">
        <v>93</v>
      </c>
      <c r="D58" s="58" t="s">
        <v>54</v>
      </c>
      <c r="E58" s="167">
        <v>7450.6</v>
      </c>
      <c r="F58" s="167">
        <v>7959.6</v>
      </c>
      <c r="G58" s="167">
        <v>8143.6</v>
      </c>
      <c r="H58" s="167">
        <v>8243.6</v>
      </c>
      <c r="I58" s="167">
        <v>0</v>
      </c>
      <c r="J58" s="169">
        <f t="shared" ref="J58:J70" si="16">E58+F58+G58+H58+I58</f>
        <v>31797.4</v>
      </c>
      <c r="K58" s="75">
        <v>1</v>
      </c>
      <c r="L58" s="175"/>
      <c r="M58" s="177">
        <f>18781.7-E56</f>
        <v>-3161.2999999999993</v>
      </c>
    </row>
    <row r="59" spans="1:13" ht="67.5" customHeight="1" x14ac:dyDescent="0.25">
      <c r="A59" s="8"/>
      <c r="B59" s="56" t="s">
        <v>4</v>
      </c>
      <c r="C59" s="59" t="s">
        <v>75</v>
      </c>
      <c r="D59" s="58" t="s">
        <v>54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75">
        <v>1</v>
      </c>
    </row>
    <row r="60" spans="1:13" ht="63.75" x14ac:dyDescent="0.25">
      <c r="A60" s="8"/>
      <c r="B60" s="56" t="s">
        <v>4</v>
      </c>
      <c r="C60" s="60" t="s">
        <v>50</v>
      </c>
      <c r="D60" s="58" t="s">
        <v>54</v>
      </c>
      <c r="E60" s="167">
        <v>120</v>
      </c>
      <c r="F60" s="167">
        <v>120</v>
      </c>
      <c r="G60" s="167">
        <v>120</v>
      </c>
      <c r="H60" s="167">
        <v>120</v>
      </c>
      <c r="I60" s="167">
        <v>0</v>
      </c>
      <c r="J60" s="169">
        <f>E60+F60+G60+H60+I60</f>
        <v>480</v>
      </c>
      <c r="K60" s="75">
        <v>4</v>
      </c>
      <c r="L60" s="175"/>
    </row>
    <row r="61" spans="1:13" ht="63.75" x14ac:dyDescent="0.25">
      <c r="A61" s="8"/>
      <c r="B61" s="56" t="s">
        <v>4</v>
      </c>
      <c r="C61" s="57" t="s">
        <v>71</v>
      </c>
      <c r="D61" s="58" t="s">
        <v>54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9">
        <f t="shared" si="16"/>
        <v>0</v>
      </c>
      <c r="K61" s="75">
        <v>1</v>
      </c>
    </row>
    <row r="62" spans="1:13" ht="63.75" x14ac:dyDescent="0.25">
      <c r="A62" s="8"/>
      <c r="B62" s="56" t="s">
        <v>4</v>
      </c>
      <c r="C62" s="57" t="s">
        <v>56</v>
      </c>
      <c r="D62" s="58" t="s">
        <v>54</v>
      </c>
      <c r="E62" s="167">
        <f>704.5+37.1</f>
        <v>741.6</v>
      </c>
      <c r="F62" s="167">
        <v>632</v>
      </c>
      <c r="G62" s="167">
        <v>632</v>
      </c>
      <c r="H62" s="167">
        <v>632</v>
      </c>
      <c r="I62" s="167">
        <v>0</v>
      </c>
      <c r="J62" s="169">
        <f t="shared" si="16"/>
        <v>2637.6</v>
      </c>
      <c r="K62" s="76">
        <v>1</v>
      </c>
      <c r="L62" s="175"/>
    </row>
    <row r="63" spans="1:13" ht="63.75" x14ac:dyDescent="0.25">
      <c r="A63" s="8"/>
      <c r="B63" s="56" t="s">
        <v>4</v>
      </c>
      <c r="C63" s="57" t="s">
        <v>57</v>
      </c>
      <c r="D63" s="58" t="s">
        <v>54</v>
      </c>
      <c r="E63" s="167">
        <v>18</v>
      </c>
      <c r="F63" s="167">
        <v>18</v>
      </c>
      <c r="G63" s="167">
        <v>18</v>
      </c>
      <c r="H63" s="167">
        <v>18</v>
      </c>
      <c r="I63" s="167">
        <v>0</v>
      </c>
      <c r="J63" s="169">
        <f t="shared" si="16"/>
        <v>72</v>
      </c>
      <c r="K63" s="76">
        <v>4</v>
      </c>
      <c r="L63" s="175"/>
    </row>
    <row r="64" spans="1:13" ht="63.75" x14ac:dyDescent="0.25">
      <c r="A64" s="8"/>
      <c r="B64" s="56" t="s">
        <v>4</v>
      </c>
      <c r="C64" s="68" t="s">
        <v>58</v>
      </c>
      <c r="D64" s="58" t="s">
        <v>54</v>
      </c>
      <c r="E64" s="167">
        <v>3028.4</v>
      </c>
      <c r="F64" s="167">
        <v>1682.9</v>
      </c>
      <c r="G64" s="167">
        <v>1983.1</v>
      </c>
      <c r="H64" s="167">
        <v>1895.9</v>
      </c>
      <c r="I64" s="167">
        <v>0</v>
      </c>
      <c r="J64" s="169">
        <f t="shared" si="16"/>
        <v>8590.2999999999993</v>
      </c>
      <c r="K64" s="75">
        <v>3</v>
      </c>
      <c r="L64" s="175"/>
    </row>
    <row r="65" spans="1:12" ht="63.75" x14ac:dyDescent="0.25">
      <c r="A65" s="8"/>
      <c r="B65" s="56" t="s">
        <v>4</v>
      </c>
      <c r="C65" s="68" t="s">
        <v>74</v>
      </c>
      <c r="D65" s="58" t="s">
        <v>54</v>
      </c>
      <c r="E65" s="167">
        <v>100</v>
      </c>
      <c r="F65" s="167">
        <v>80</v>
      </c>
      <c r="G65" s="167">
        <v>80</v>
      </c>
      <c r="H65" s="167">
        <v>80</v>
      </c>
      <c r="I65" s="167">
        <v>0</v>
      </c>
      <c r="J65" s="169">
        <f t="shared" si="16"/>
        <v>340</v>
      </c>
      <c r="K65" s="75">
        <v>3</v>
      </c>
      <c r="L65" s="175"/>
    </row>
    <row r="66" spans="1:12" ht="63.75" x14ac:dyDescent="0.25">
      <c r="A66" s="8"/>
      <c r="B66" s="56" t="s">
        <v>4</v>
      </c>
      <c r="C66" s="60" t="s">
        <v>99</v>
      </c>
      <c r="D66" s="58" t="s">
        <v>54</v>
      </c>
      <c r="E66" s="167">
        <v>500</v>
      </c>
      <c r="F66" s="167">
        <v>250</v>
      </c>
      <c r="G66" s="167">
        <v>200</v>
      </c>
      <c r="H66" s="167">
        <v>300</v>
      </c>
      <c r="I66" s="167">
        <v>0</v>
      </c>
      <c r="J66" s="169">
        <f>E66+F66+G66+H66+I66</f>
        <v>1250</v>
      </c>
      <c r="K66">
        <v>2</v>
      </c>
      <c r="L66" s="175"/>
    </row>
    <row r="67" spans="1:12" ht="63" customHeight="1" x14ac:dyDescent="0.25">
      <c r="A67" s="8"/>
      <c r="B67" s="56" t="s">
        <v>4</v>
      </c>
      <c r="C67" s="60" t="s">
        <v>51</v>
      </c>
      <c r="D67" s="58" t="s">
        <v>54</v>
      </c>
      <c r="E67" s="167">
        <v>1122.0999999999999</v>
      </c>
      <c r="F67" s="167">
        <v>127.5</v>
      </c>
      <c r="G67" s="167">
        <v>0</v>
      </c>
      <c r="H67" s="167">
        <v>0</v>
      </c>
      <c r="I67" s="167">
        <v>0</v>
      </c>
      <c r="J67" s="169">
        <f>E67+F67+G67+H67+I67</f>
        <v>1249.5999999999999</v>
      </c>
      <c r="K67" s="76">
        <v>1</v>
      </c>
      <c r="L67" s="175"/>
    </row>
    <row r="68" spans="1:12" ht="63" customHeight="1" x14ac:dyDescent="0.25">
      <c r="A68" s="8"/>
      <c r="B68" s="56" t="s">
        <v>4</v>
      </c>
      <c r="C68" s="60" t="s">
        <v>113</v>
      </c>
      <c r="D68" s="58" t="s">
        <v>54</v>
      </c>
      <c r="E68" s="167">
        <v>0</v>
      </c>
      <c r="F68" s="167">
        <v>15</v>
      </c>
      <c r="G68" s="167">
        <v>0</v>
      </c>
      <c r="H68" s="167">
        <v>0</v>
      </c>
      <c r="I68" s="167">
        <v>0</v>
      </c>
      <c r="J68" s="169">
        <f>E68+F68+G68+H68+I68</f>
        <v>15</v>
      </c>
      <c r="K68" s="76"/>
    </row>
    <row r="69" spans="1:12" ht="63.75" x14ac:dyDescent="0.25">
      <c r="A69" s="8"/>
      <c r="B69" s="56" t="s">
        <v>4</v>
      </c>
      <c r="C69" s="57" t="s">
        <v>59</v>
      </c>
      <c r="D69" s="58" t="s">
        <v>54</v>
      </c>
      <c r="E69" s="167">
        <v>7800</v>
      </c>
      <c r="F69" s="167">
        <v>10000</v>
      </c>
      <c r="G69" s="167">
        <v>9000</v>
      </c>
      <c r="H69" s="167">
        <v>9000</v>
      </c>
      <c r="I69" s="167">
        <v>0</v>
      </c>
      <c r="J69" s="168">
        <f t="shared" si="16"/>
        <v>35800</v>
      </c>
      <c r="K69" s="76">
        <v>2</v>
      </c>
      <c r="L69" s="175"/>
    </row>
    <row r="70" spans="1:12" ht="63.75" x14ac:dyDescent="0.25">
      <c r="A70" s="8"/>
      <c r="B70" s="56" t="s">
        <v>4</v>
      </c>
      <c r="C70" s="57" t="s">
        <v>94</v>
      </c>
      <c r="D70" s="58" t="s">
        <v>54</v>
      </c>
      <c r="E70" s="167">
        <v>400</v>
      </c>
      <c r="F70" s="167">
        <v>400</v>
      </c>
      <c r="G70" s="167">
        <v>0</v>
      </c>
      <c r="H70" s="167">
        <v>0</v>
      </c>
      <c r="I70" s="167">
        <v>0</v>
      </c>
      <c r="J70" s="168">
        <f t="shared" si="16"/>
        <v>800</v>
      </c>
      <c r="K70" s="75">
        <v>2</v>
      </c>
      <c r="L70" s="175"/>
    </row>
    <row r="71" spans="1:12" ht="97.5" customHeight="1" x14ac:dyDescent="0.25">
      <c r="A71" s="8"/>
      <c r="B71" s="56" t="s">
        <v>4</v>
      </c>
      <c r="C71" s="61" t="s">
        <v>90</v>
      </c>
      <c r="D71" s="58" t="s">
        <v>54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8">
        <f>'Таблица 5 '!E104+'Таблица 5 '!F104+'Таблица 5 '!G104+'Таблица 5 '!H104+'Таблица 5 '!I104</f>
        <v>0</v>
      </c>
      <c r="K71" s="75">
        <v>2</v>
      </c>
    </row>
    <row r="72" spans="1:12" ht="63.75" x14ac:dyDescent="0.25">
      <c r="A72" s="8"/>
      <c r="B72" s="56" t="s">
        <v>4</v>
      </c>
      <c r="C72" s="184" t="s">
        <v>95</v>
      </c>
      <c r="D72" s="58" t="s">
        <v>54</v>
      </c>
      <c r="E72" s="167">
        <v>662.3</v>
      </c>
      <c r="F72" s="167">
        <v>750</v>
      </c>
      <c r="G72" s="167">
        <v>0</v>
      </c>
      <c r="H72" s="167">
        <v>0</v>
      </c>
      <c r="I72" s="167">
        <v>0</v>
      </c>
      <c r="J72" s="168">
        <f>'Таблица 5 '!E105+'Таблица 5 '!F105+'Таблица 5 '!G105+'Таблица 5 '!H105+'Таблица 5 '!I105</f>
        <v>1150</v>
      </c>
      <c r="K72" s="75">
        <v>2</v>
      </c>
      <c r="L72" s="175"/>
    </row>
    <row r="73" spans="1:12" ht="63.75" x14ac:dyDescent="0.25">
      <c r="A73" s="8"/>
      <c r="B73" s="56" t="s">
        <v>4</v>
      </c>
      <c r="C73" s="185" t="s">
        <v>73</v>
      </c>
      <c r="D73" s="58" t="s">
        <v>54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8">
        <f>'Таблица 5 '!E106+'Таблица 5 '!F106+'Таблица 5 '!G106+'Таблица 5 '!H106+'Таблица 5 '!I106</f>
        <v>0</v>
      </c>
      <c r="K73" s="76">
        <v>2</v>
      </c>
    </row>
    <row r="74" spans="1:12" ht="63.75" x14ac:dyDescent="0.25">
      <c r="A74" s="8"/>
      <c r="B74" s="56" t="s">
        <v>4</v>
      </c>
      <c r="C74" s="185" t="s">
        <v>114</v>
      </c>
      <c r="D74" s="58" t="s">
        <v>54</v>
      </c>
      <c r="E74" s="167">
        <v>0</v>
      </c>
      <c r="F74" s="167">
        <v>89</v>
      </c>
      <c r="G74" s="167">
        <v>0</v>
      </c>
      <c r="H74" s="167">
        <v>0</v>
      </c>
      <c r="I74" s="167">
        <v>0</v>
      </c>
      <c r="J74" s="168">
        <f>E74+F74+G74+H74+I74</f>
        <v>89</v>
      </c>
      <c r="K74" s="183"/>
    </row>
    <row r="75" spans="1:12" ht="63.75" x14ac:dyDescent="0.25">
      <c r="A75" s="8"/>
      <c r="B75" s="56" t="s">
        <v>4</v>
      </c>
      <c r="C75" s="185" t="s">
        <v>115</v>
      </c>
      <c r="D75" s="58" t="s">
        <v>54</v>
      </c>
      <c r="E75" s="167">
        <v>0</v>
      </c>
      <c r="F75" s="167">
        <v>200</v>
      </c>
      <c r="G75" s="167">
        <v>0</v>
      </c>
      <c r="H75" s="167">
        <v>0</v>
      </c>
      <c r="I75" s="167">
        <v>0</v>
      </c>
      <c r="J75" s="168">
        <f>E75+F75+G75+H75+I75</f>
        <v>200</v>
      </c>
      <c r="K75" s="183"/>
    </row>
    <row r="76" spans="1:12" x14ac:dyDescent="0.25">
      <c r="A76" s="8"/>
      <c r="B76" s="62"/>
      <c r="C76" s="63"/>
      <c r="D76" s="45"/>
      <c r="E76" s="167"/>
      <c r="F76" s="167"/>
      <c r="G76" s="167"/>
      <c r="H76" s="167"/>
      <c r="I76" s="167"/>
      <c r="J76" s="167"/>
    </row>
    <row r="77" spans="1:12" ht="15" customHeight="1" x14ac:dyDescent="0.25">
      <c r="A77" s="8"/>
      <c r="B77" s="218" t="s">
        <v>45</v>
      </c>
      <c r="C77" s="211" t="s">
        <v>104</v>
      </c>
      <c r="D77" s="15" t="s">
        <v>3</v>
      </c>
      <c r="E77" s="130">
        <f>E80+E81+E79</f>
        <v>0</v>
      </c>
      <c r="F77" s="130">
        <f t="shared" ref="F77:I77" si="17">F80+F81+F79</f>
        <v>0</v>
      </c>
      <c r="G77" s="130">
        <f t="shared" si="17"/>
        <v>0</v>
      </c>
      <c r="H77" s="130">
        <f t="shared" si="17"/>
        <v>0</v>
      </c>
      <c r="I77" s="130">
        <f t="shared" si="17"/>
        <v>0</v>
      </c>
      <c r="J77" s="121">
        <f>E77+F77+G77+H77+I77</f>
        <v>0</v>
      </c>
    </row>
    <row r="78" spans="1:12" ht="48" x14ac:dyDescent="0.25">
      <c r="A78" s="8"/>
      <c r="B78" s="218"/>
      <c r="C78" s="211"/>
      <c r="D78" s="22" t="s">
        <v>24</v>
      </c>
      <c r="E78" s="130"/>
      <c r="F78" s="130"/>
      <c r="G78" s="130"/>
      <c r="H78" s="130"/>
      <c r="I78" s="130"/>
      <c r="J78" s="121"/>
    </row>
    <row r="79" spans="1:12" ht="135.75" customHeight="1" x14ac:dyDescent="0.25">
      <c r="A79" s="8"/>
      <c r="B79" s="178" t="s">
        <v>4</v>
      </c>
      <c r="C79" s="77" t="s">
        <v>106</v>
      </c>
      <c r="D79" s="49" t="s">
        <v>96</v>
      </c>
      <c r="E79" s="130">
        <v>0</v>
      </c>
      <c r="F79" s="130">
        <v>0</v>
      </c>
      <c r="G79" s="130">
        <v>0</v>
      </c>
      <c r="H79" s="130">
        <v>0</v>
      </c>
      <c r="I79" s="130">
        <v>0</v>
      </c>
      <c r="J79" s="130">
        <v>0</v>
      </c>
    </row>
    <row r="80" spans="1:12" ht="48" x14ac:dyDescent="0.25">
      <c r="A80" s="8"/>
      <c r="B80" s="46" t="s">
        <v>4</v>
      </c>
      <c r="C80" s="108" t="s">
        <v>81</v>
      </c>
      <c r="D80" s="49" t="s">
        <v>96</v>
      </c>
      <c r="E80" s="130">
        <v>0</v>
      </c>
      <c r="F80" s="130">
        <v>0</v>
      </c>
      <c r="G80" s="130">
        <v>0</v>
      </c>
      <c r="H80" s="130">
        <v>0</v>
      </c>
      <c r="I80" s="130">
        <v>0</v>
      </c>
      <c r="J80" s="130">
        <v>0</v>
      </c>
      <c r="K80">
        <v>2</v>
      </c>
    </row>
    <row r="81" spans="1:12" ht="60.75" customHeight="1" x14ac:dyDescent="0.25">
      <c r="A81" s="8"/>
      <c r="B81" s="46" t="s">
        <v>4</v>
      </c>
      <c r="C81" s="118" t="s">
        <v>82</v>
      </c>
      <c r="D81" s="49" t="s">
        <v>96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30">
        <v>0</v>
      </c>
      <c r="K81">
        <v>2</v>
      </c>
    </row>
    <row r="82" spans="1:12" x14ac:dyDescent="0.25">
      <c r="A82" s="8"/>
      <c r="B82" s="27"/>
      <c r="C82" s="30"/>
      <c r="D82" s="26"/>
      <c r="E82" s="158"/>
      <c r="F82" s="158"/>
      <c r="G82" s="158"/>
      <c r="H82" s="158"/>
      <c r="I82" s="158"/>
      <c r="J82" s="164"/>
    </row>
    <row r="83" spans="1:12" x14ac:dyDescent="0.25">
      <c r="A83" s="8"/>
      <c r="B83" s="212" t="s">
        <v>46</v>
      </c>
      <c r="C83" s="243" t="s">
        <v>60</v>
      </c>
      <c r="D83" s="19" t="s">
        <v>3</v>
      </c>
      <c r="E83" s="173">
        <f>E84</f>
        <v>1552.8000000000002</v>
      </c>
      <c r="F83" s="173">
        <f t="shared" ref="F83:I83" si="18">F84</f>
        <v>1240</v>
      </c>
      <c r="G83" s="173">
        <f t="shared" si="18"/>
        <v>0</v>
      </c>
      <c r="H83" s="173">
        <f t="shared" si="18"/>
        <v>0</v>
      </c>
      <c r="I83" s="173">
        <f t="shared" si="18"/>
        <v>0</v>
      </c>
      <c r="J83" s="173">
        <f>E83+F83+G83+H83+I83</f>
        <v>2792.8</v>
      </c>
    </row>
    <row r="84" spans="1:12" ht="48" x14ac:dyDescent="0.25">
      <c r="A84" s="225"/>
      <c r="B84" s="213"/>
      <c r="C84" s="243"/>
      <c r="D84" s="35" t="s">
        <v>24</v>
      </c>
      <c r="E84" s="173">
        <f>E92+E86+E87</f>
        <v>1552.8000000000002</v>
      </c>
      <c r="F84" s="173">
        <f>F92+F86+F87</f>
        <v>1240</v>
      </c>
      <c r="G84" s="173">
        <f>G93</f>
        <v>0</v>
      </c>
      <c r="H84" s="173">
        <f t="shared" ref="H84:I84" si="19">H86+H88</f>
        <v>0</v>
      </c>
      <c r="I84" s="173">
        <f t="shared" si="19"/>
        <v>0</v>
      </c>
      <c r="J84" s="173">
        <f>E84+F84+G84+H84+I84</f>
        <v>2792.8</v>
      </c>
    </row>
    <row r="85" spans="1:12" ht="36" x14ac:dyDescent="0.25">
      <c r="A85" s="225"/>
      <c r="B85" s="41"/>
      <c r="C85" s="42"/>
      <c r="D85" s="43" t="s">
        <v>69</v>
      </c>
      <c r="E85" s="173">
        <v>0</v>
      </c>
      <c r="F85" s="173">
        <v>0</v>
      </c>
      <c r="G85" s="173">
        <f t="shared" ref="G85:I85" si="20">G90</f>
        <v>0</v>
      </c>
      <c r="H85" s="173">
        <f t="shared" si="20"/>
        <v>0</v>
      </c>
      <c r="I85" s="173">
        <f t="shared" si="20"/>
        <v>0</v>
      </c>
      <c r="J85" s="173">
        <f>J91</f>
        <v>0</v>
      </c>
    </row>
    <row r="86" spans="1:12" ht="77.25" x14ac:dyDescent="0.25">
      <c r="A86" s="8"/>
      <c r="B86" s="36" t="s">
        <v>4</v>
      </c>
      <c r="C86" s="37" t="s">
        <v>63</v>
      </c>
      <c r="D86" s="38" t="s">
        <v>22</v>
      </c>
      <c r="E86" s="170">
        <v>794.2</v>
      </c>
      <c r="F86" s="170">
        <v>840</v>
      </c>
      <c r="G86" s="170">
        <v>0</v>
      </c>
      <c r="H86" s="170">
        <v>0</v>
      </c>
      <c r="I86" s="170">
        <v>0</v>
      </c>
      <c r="J86" s="171">
        <f t="shared" ref="J86:J90" si="21">+F86+G86+H86+I86+E86</f>
        <v>1634.2</v>
      </c>
      <c r="K86" s="96">
        <v>1</v>
      </c>
      <c r="L86" s="175"/>
    </row>
    <row r="87" spans="1:12" ht="90" x14ac:dyDescent="0.25">
      <c r="A87" s="8"/>
      <c r="B87" s="36" t="s">
        <v>4</v>
      </c>
      <c r="C87" s="37" t="s">
        <v>117</v>
      </c>
      <c r="D87" s="38" t="s">
        <v>22</v>
      </c>
      <c r="E87" s="170">
        <v>508.6</v>
      </c>
      <c r="F87" s="170">
        <v>400</v>
      </c>
      <c r="G87" s="170">
        <v>0</v>
      </c>
      <c r="H87" s="170">
        <v>0</v>
      </c>
      <c r="I87" s="170">
        <v>0</v>
      </c>
      <c r="J87" s="171">
        <f t="shared" ref="J87" si="22">+F87+G87+H87+I87+E87</f>
        <v>908.6</v>
      </c>
      <c r="K87" s="96"/>
      <c r="L87" s="175"/>
    </row>
    <row r="88" spans="1:12" ht="36" x14ac:dyDescent="0.25">
      <c r="A88" s="8"/>
      <c r="B88" s="36" t="s">
        <v>4</v>
      </c>
      <c r="C88" s="39" t="s">
        <v>48</v>
      </c>
      <c r="D88" s="38" t="s">
        <v>22</v>
      </c>
      <c r="E88" s="170">
        <v>0</v>
      </c>
      <c r="F88" s="170">
        <v>0</v>
      </c>
      <c r="G88" s="170">
        <v>0</v>
      </c>
      <c r="H88" s="170">
        <v>0</v>
      </c>
      <c r="I88" s="170">
        <v>0</v>
      </c>
      <c r="J88" s="171">
        <f t="shared" si="21"/>
        <v>0</v>
      </c>
      <c r="K88" s="96">
        <v>1</v>
      </c>
    </row>
    <row r="89" spans="1:12" ht="39" x14ac:dyDescent="0.25">
      <c r="A89" s="8"/>
      <c r="B89" s="36" t="s">
        <v>4</v>
      </c>
      <c r="C89" s="37" t="s">
        <v>70</v>
      </c>
      <c r="D89" s="38" t="s">
        <v>22</v>
      </c>
      <c r="E89" s="170">
        <v>0</v>
      </c>
      <c r="F89" s="170">
        <v>0</v>
      </c>
      <c r="G89" s="170">
        <v>0</v>
      </c>
      <c r="H89" s="170">
        <v>0</v>
      </c>
      <c r="I89" s="170">
        <v>0</v>
      </c>
      <c r="J89" s="171">
        <f t="shared" si="21"/>
        <v>0</v>
      </c>
      <c r="K89" s="96">
        <v>2</v>
      </c>
    </row>
    <row r="90" spans="1:12" ht="48" x14ac:dyDescent="0.25">
      <c r="A90" s="8"/>
      <c r="B90" s="36" t="s">
        <v>4</v>
      </c>
      <c r="C90" s="37" t="s">
        <v>64</v>
      </c>
      <c r="D90" s="38" t="s">
        <v>65</v>
      </c>
      <c r="E90" s="170">
        <v>0</v>
      </c>
      <c r="F90" s="170">
        <v>0</v>
      </c>
      <c r="G90" s="170">
        <v>0</v>
      </c>
      <c r="H90" s="170">
        <v>0</v>
      </c>
      <c r="I90" s="170">
        <v>0</v>
      </c>
      <c r="J90" s="171">
        <f t="shared" si="21"/>
        <v>0</v>
      </c>
      <c r="K90" s="96">
        <v>2</v>
      </c>
    </row>
    <row r="91" spans="1:12" ht="48" x14ac:dyDescent="0.25">
      <c r="A91" s="8"/>
      <c r="B91" s="36" t="s">
        <v>4</v>
      </c>
      <c r="C91" s="39" t="s">
        <v>53</v>
      </c>
      <c r="D91" s="38" t="s">
        <v>23</v>
      </c>
      <c r="E91" s="170">
        <v>0</v>
      </c>
      <c r="F91" s="170">
        <v>0</v>
      </c>
      <c r="G91" s="170">
        <v>0</v>
      </c>
      <c r="H91" s="170">
        <v>0</v>
      </c>
      <c r="I91" s="170">
        <v>0</v>
      </c>
      <c r="J91" s="171">
        <f>E91+F91+G91+H91+I91</f>
        <v>0</v>
      </c>
      <c r="K91" s="96">
        <v>2</v>
      </c>
    </row>
    <row r="92" spans="1:12" ht="51.75" x14ac:dyDescent="0.25">
      <c r="A92" s="8"/>
      <c r="B92" s="36" t="s">
        <v>4</v>
      </c>
      <c r="C92" s="37" t="s">
        <v>103</v>
      </c>
      <c r="D92" s="38" t="s">
        <v>22</v>
      </c>
      <c r="E92" s="172">
        <v>250</v>
      </c>
      <c r="F92" s="170">
        <v>0</v>
      </c>
      <c r="G92" s="170">
        <v>0</v>
      </c>
      <c r="H92" s="170">
        <v>0</v>
      </c>
      <c r="I92" s="170">
        <v>0</v>
      </c>
      <c r="J92" s="171">
        <f>E92+F92+G92+H92+I92</f>
        <v>250</v>
      </c>
    </row>
    <row r="93" spans="1:12" ht="64.5" x14ac:dyDescent="0.25">
      <c r="A93" s="8"/>
      <c r="B93" s="36" t="s">
        <v>4</v>
      </c>
      <c r="C93" s="37" t="s">
        <v>116</v>
      </c>
      <c r="D93" s="38" t="s">
        <v>54</v>
      </c>
      <c r="E93" s="172">
        <v>0</v>
      </c>
      <c r="F93" s="170">
        <v>0</v>
      </c>
      <c r="G93" s="170">
        <v>0</v>
      </c>
      <c r="H93" s="170">
        <v>0</v>
      </c>
      <c r="I93" s="170">
        <v>0</v>
      </c>
      <c r="J93" s="171">
        <f>E93+F93+G93+H93+I93</f>
        <v>0</v>
      </c>
    </row>
  </sheetData>
  <mergeCells count="30">
    <mergeCell ref="G1:J1"/>
    <mergeCell ref="G2:J2"/>
    <mergeCell ref="F3:J3"/>
    <mergeCell ref="F4:J4"/>
    <mergeCell ref="F5:J5"/>
    <mergeCell ref="A84:A85"/>
    <mergeCell ref="C17:C19"/>
    <mergeCell ref="B17:B19"/>
    <mergeCell ref="B28:B30"/>
    <mergeCell ref="C28:C30"/>
    <mergeCell ref="B20:B21"/>
    <mergeCell ref="C20:C21"/>
    <mergeCell ref="B22:B23"/>
    <mergeCell ref="C22:C23"/>
    <mergeCell ref="C83:C84"/>
    <mergeCell ref="B24:B25"/>
    <mergeCell ref="C24:C26"/>
    <mergeCell ref="E12:J12"/>
    <mergeCell ref="C9:H10"/>
    <mergeCell ref="H7:J7"/>
    <mergeCell ref="C77:C78"/>
    <mergeCell ref="B83:B84"/>
    <mergeCell ref="C56:C57"/>
    <mergeCell ref="B56:B57"/>
    <mergeCell ref="B77:B78"/>
    <mergeCell ref="D12:D13"/>
    <mergeCell ref="B14:B16"/>
    <mergeCell ref="C14:C16"/>
    <mergeCell ref="B12:B13"/>
    <mergeCell ref="C12:C13"/>
  </mergeCells>
  <pageMargins left="0.51181102362204722" right="0.51181102362204722" top="0.55118110236220474" bottom="0.15748031496062992" header="0.31496062992125984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tabSelected="1" topLeftCell="A2" workbookViewId="0">
      <pane xSplit="4" ySplit="14" topLeftCell="E112" activePane="bottomRight" state="frozen"/>
      <selection activeCell="A2" sqref="A2"/>
      <selection pane="topRight" activeCell="D2" sqref="D2"/>
      <selection pane="bottomLeft" activeCell="A10" sqref="A10"/>
      <selection pane="bottomRight" activeCell="G2" sqref="F2:J6"/>
    </sheetView>
  </sheetViews>
  <sheetFormatPr defaultRowHeight="15" x14ac:dyDescent="0.25"/>
  <cols>
    <col min="2" max="2" width="18.7109375" customWidth="1"/>
    <col min="3" max="3" width="38.28515625" customWidth="1"/>
    <col min="4" max="4" width="21" customWidth="1"/>
    <col min="5" max="5" width="12.42578125" customWidth="1"/>
    <col min="6" max="6" width="10.85546875" customWidth="1"/>
    <col min="7" max="7" width="11.28515625" customWidth="1"/>
    <col min="8" max="8" width="11.85546875" customWidth="1"/>
    <col min="9" max="9" width="11.28515625" customWidth="1"/>
    <col min="10" max="10" width="13.85546875" customWidth="1"/>
    <col min="11" max="11" width="10" bestFit="1" customWidth="1"/>
    <col min="12" max="12" width="11" bestFit="1" customWidth="1"/>
  </cols>
  <sheetData>
    <row r="1" spans="2:11" hidden="1" x14ac:dyDescent="0.25">
      <c r="F1" s="272"/>
      <c r="G1" s="272"/>
      <c r="H1" s="272"/>
      <c r="I1" s="272"/>
    </row>
    <row r="2" spans="2:11" x14ac:dyDescent="0.25">
      <c r="F2" s="182"/>
      <c r="G2" s="247" t="s">
        <v>107</v>
      </c>
      <c r="H2" s="247"/>
      <c r="I2" s="247"/>
      <c r="J2" s="247"/>
    </row>
    <row r="3" spans="2:11" x14ac:dyDescent="0.25">
      <c r="F3" s="182"/>
      <c r="G3" s="247" t="s">
        <v>108</v>
      </c>
      <c r="H3" s="247"/>
      <c r="I3" s="247"/>
      <c r="J3" s="247"/>
    </row>
    <row r="4" spans="2:11" x14ac:dyDescent="0.25">
      <c r="F4" s="247" t="s">
        <v>109</v>
      </c>
      <c r="G4" s="247"/>
      <c r="H4" s="247"/>
      <c r="I4" s="247"/>
      <c r="J4" s="247"/>
    </row>
    <row r="5" spans="2:11" x14ac:dyDescent="0.25">
      <c r="F5" s="247" t="s">
        <v>110</v>
      </c>
      <c r="G5" s="247"/>
      <c r="H5" s="247"/>
      <c r="I5" s="247"/>
      <c r="J5" s="247"/>
    </row>
    <row r="6" spans="2:11" x14ac:dyDescent="0.25">
      <c r="F6" s="247" t="s">
        <v>111</v>
      </c>
      <c r="G6" s="247"/>
      <c r="H6" s="247"/>
      <c r="I6" s="247"/>
      <c r="J6" s="247"/>
    </row>
    <row r="7" spans="2:11" x14ac:dyDescent="0.25">
      <c r="F7" s="205"/>
      <c r="G7" s="205"/>
      <c r="H7" s="205"/>
      <c r="I7" s="205"/>
    </row>
    <row r="8" spans="2:11" ht="7.5" customHeight="1" x14ac:dyDescent="0.25">
      <c r="E8" s="180"/>
      <c r="F8" s="180"/>
      <c r="G8" s="180"/>
      <c r="H8" s="180"/>
      <c r="I8" s="180"/>
      <c r="J8" s="180"/>
    </row>
    <row r="9" spans="2:11" x14ac:dyDescent="0.25">
      <c r="F9" s="6"/>
      <c r="G9" s="6"/>
      <c r="H9" s="6"/>
      <c r="I9" s="281" t="s">
        <v>121</v>
      </c>
      <c r="J9" s="281"/>
    </row>
    <row r="10" spans="2:11" x14ac:dyDescent="0.25">
      <c r="F10" s="6"/>
      <c r="G10" s="6"/>
      <c r="H10" s="6"/>
      <c r="I10" s="6"/>
    </row>
    <row r="11" spans="2:11" ht="25.5" customHeight="1" x14ac:dyDescent="0.25">
      <c r="C11" s="209" t="s">
        <v>77</v>
      </c>
      <c r="D11" s="209"/>
      <c r="E11" s="209"/>
      <c r="F11" s="209"/>
      <c r="G11" s="209"/>
      <c r="H11" s="209"/>
      <c r="I11" s="209"/>
    </row>
    <row r="12" spans="2:11" x14ac:dyDescent="0.25">
      <c r="C12" s="209"/>
      <c r="D12" s="209"/>
      <c r="E12" s="209"/>
      <c r="F12" s="209"/>
      <c r="G12" s="209"/>
      <c r="H12" s="209"/>
      <c r="I12" s="209"/>
    </row>
    <row r="13" spans="2:11" x14ac:dyDescent="0.25">
      <c r="F13" s="6"/>
      <c r="G13" s="6"/>
      <c r="H13" s="6"/>
      <c r="I13" s="6"/>
    </row>
    <row r="14" spans="2:11" x14ac:dyDescent="0.25">
      <c r="B14" s="276" t="s">
        <v>0</v>
      </c>
      <c r="C14" s="277" t="s">
        <v>1</v>
      </c>
      <c r="D14" s="277" t="s">
        <v>18</v>
      </c>
      <c r="E14" s="278" t="s">
        <v>19</v>
      </c>
      <c r="F14" s="279"/>
      <c r="G14" s="279"/>
      <c r="H14" s="279"/>
      <c r="I14" s="279"/>
      <c r="J14" s="280"/>
    </row>
    <row r="15" spans="2:11" ht="28.5" customHeight="1" x14ac:dyDescent="0.25">
      <c r="B15" s="276"/>
      <c r="C15" s="277"/>
      <c r="D15" s="277"/>
      <c r="E15" s="7" t="s">
        <v>29</v>
      </c>
      <c r="F15" s="7" t="s">
        <v>35</v>
      </c>
      <c r="G15" s="7" t="s">
        <v>37</v>
      </c>
      <c r="H15" s="7" t="s">
        <v>38</v>
      </c>
      <c r="I15" s="7" t="s">
        <v>39</v>
      </c>
      <c r="J15" s="1" t="s">
        <v>3</v>
      </c>
    </row>
    <row r="16" spans="2:11" x14ac:dyDescent="0.25">
      <c r="B16" s="273" t="s">
        <v>2</v>
      </c>
      <c r="C16" s="274" t="s">
        <v>33</v>
      </c>
      <c r="D16" s="2" t="s">
        <v>16</v>
      </c>
      <c r="E16" s="119">
        <f>+E18+E19+E17</f>
        <v>155471.29999999999</v>
      </c>
      <c r="F16" s="119">
        <f t="shared" ref="F16:I16" si="0">+F18+F19+F17</f>
        <v>32212.799999999999</v>
      </c>
      <c r="G16" s="119">
        <f t="shared" si="0"/>
        <v>25464.1</v>
      </c>
      <c r="H16" s="119">
        <f t="shared" si="0"/>
        <v>25586.9</v>
      </c>
      <c r="I16" s="119">
        <f t="shared" si="0"/>
        <v>0</v>
      </c>
      <c r="J16" s="119">
        <f>E16+F16+G16+H16+I16</f>
        <v>238735.09999999998</v>
      </c>
      <c r="K16" s="100"/>
    </row>
    <row r="17" spans="2:11" x14ac:dyDescent="0.25">
      <c r="B17" s="273"/>
      <c r="C17" s="275"/>
      <c r="D17" s="99" t="s">
        <v>84</v>
      </c>
      <c r="E17" s="119">
        <f>E21</f>
        <v>0</v>
      </c>
      <c r="F17" s="119">
        <f t="shared" ref="F17:I17" si="1">F21</f>
        <v>0</v>
      </c>
      <c r="G17" s="119">
        <f t="shared" si="1"/>
        <v>0</v>
      </c>
      <c r="H17" s="119">
        <f t="shared" si="1"/>
        <v>0</v>
      </c>
      <c r="I17" s="119">
        <f t="shared" si="1"/>
        <v>0</v>
      </c>
      <c r="J17" s="119">
        <f>E17+F17+G17+H17+I17</f>
        <v>0</v>
      </c>
    </row>
    <row r="18" spans="2:11" ht="36.75" x14ac:dyDescent="0.25">
      <c r="B18" s="273"/>
      <c r="C18" s="275"/>
      <c r="D18" s="3" t="s">
        <v>30</v>
      </c>
      <c r="E18" s="119">
        <f t="shared" ref="E18:J19" si="2">E22+E25+E32</f>
        <v>124239.79999999999</v>
      </c>
      <c r="F18" s="119">
        <f t="shared" si="2"/>
        <v>7858.5</v>
      </c>
      <c r="G18" s="119">
        <f t="shared" si="2"/>
        <v>7858.5</v>
      </c>
      <c r="H18" s="119">
        <f t="shared" si="2"/>
        <v>7858.5</v>
      </c>
      <c r="I18" s="119">
        <f t="shared" si="2"/>
        <v>0</v>
      </c>
      <c r="J18" s="119">
        <f t="shared" si="2"/>
        <v>147815.29999999999</v>
      </c>
      <c r="K18" s="100"/>
    </row>
    <row r="19" spans="2:11" ht="24.75" x14ac:dyDescent="0.25">
      <c r="B19" s="273"/>
      <c r="C19" s="275"/>
      <c r="D19" s="3" t="s">
        <v>31</v>
      </c>
      <c r="E19" s="119">
        <f t="shared" si="2"/>
        <v>31231.499999999996</v>
      </c>
      <c r="F19" s="119">
        <f t="shared" si="2"/>
        <v>24354.3</v>
      </c>
      <c r="G19" s="119">
        <f t="shared" si="2"/>
        <v>17605.599999999999</v>
      </c>
      <c r="H19" s="119">
        <f t="shared" si="2"/>
        <v>17728.400000000001</v>
      </c>
      <c r="I19" s="119">
        <f t="shared" si="2"/>
        <v>0</v>
      </c>
      <c r="J19" s="119">
        <f t="shared" si="2"/>
        <v>90919.8</v>
      </c>
    </row>
    <row r="20" spans="2:11" ht="15" customHeight="1" x14ac:dyDescent="0.25">
      <c r="B20" s="229" t="s">
        <v>40</v>
      </c>
      <c r="C20" s="229" t="s">
        <v>41</v>
      </c>
      <c r="D20" s="15" t="s">
        <v>17</v>
      </c>
      <c r="E20" s="120">
        <f>E22+E23+E21</f>
        <v>131975.5</v>
      </c>
      <c r="F20" s="120">
        <f t="shared" ref="F20:I20" si="3">F22+F23+F21</f>
        <v>8648.7999999999993</v>
      </c>
      <c r="G20" s="120">
        <f t="shared" si="3"/>
        <v>5287.4</v>
      </c>
      <c r="H20" s="120">
        <f t="shared" si="3"/>
        <v>5297.4</v>
      </c>
      <c r="I20" s="120">
        <f t="shared" si="3"/>
        <v>0</v>
      </c>
      <c r="J20" s="120">
        <f>J22+J23+J21</f>
        <v>151209.1</v>
      </c>
    </row>
    <row r="21" spans="2:11" ht="15" customHeight="1" x14ac:dyDescent="0.25">
      <c r="B21" s="230"/>
      <c r="C21" s="230"/>
      <c r="D21" s="80" t="s">
        <v>84</v>
      </c>
      <c r="E21" s="120">
        <f>E36</f>
        <v>0</v>
      </c>
      <c r="F21" s="120">
        <f t="shared" ref="F21:J21" si="4">F36</f>
        <v>0</v>
      </c>
      <c r="G21" s="120">
        <f t="shared" si="4"/>
        <v>0</v>
      </c>
      <c r="H21" s="120">
        <f t="shared" si="4"/>
        <v>0</v>
      </c>
      <c r="I21" s="120">
        <f t="shared" si="4"/>
        <v>0</v>
      </c>
      <c r="J21" s="120">
        <f t="shared" si="4"/>
        <v>0</v>
      </c>
    </row>
    <row r="22" spans="2:11" ht="36.75" x14ac:dyDescent="0.25">
      <c r="B22" s="230"/>
      <c r="C22" s="230"/>
      <c r="D22" s="16" t="s">
        <v>30</v>
      </c>
      <c r="E22" s="120">
        <f t="shared" ref="E22:I23" si="5">E37</f>
        <v>118184.4</v>
      </c>
      <c r="F22" s="120">
        <f t="shared" si="5"/>
        <v>2931.1</v>
      </c>
      <c r="G22" s="120">
        <f t="shared" si="5"/>
        <v>2931.1</v>
      </c>
      <c r="H22" s="120">
        <f t="shared" si="5"/>
        <v>2931.1</v>
      </c>
      <c r="I22" s="120">
        <f t="shared" si="5"/>
        <v>0</v>
      </c>
      <c r="J22" s="121">
        <f t="shared" ref="J22:J23" si="6">I22+H22+G22+F22+E22</f>
        <v>126977.7</v>
      </c>
      <c r="K22" s="175"/>
    </row>
    <row r="23" spans="2:11" ht="24.75" x14ac:dyDescent="0.25">
      <c r="B23" s="230"/>
      <c r="C23" s="230"/>
      <c r="D23" s="16" t="s">
        <v>31</v>
      </c>
      <c r="E23" s="120">
        <f t="shared" si="5"/>
        <v>13791.099999999999</v>
      </c>
      <c r="F23" s="120">
        <f t="shared" si="5"/>
        <v>5717.7</v>
      </c>
      <c r="G23" s="120">
        <f t="shared" si="5"/>
        <v>2356.3000000000002</v>
      </c>
      <c r="H23" s="120">
        <f t="shared" si="5"/>
        <v>2366.3000000000002</v>
      </c>
      <c r="I23" s="120">
        <f t="shared" si="5"/>
        <v>0</v>
      </c>
      <c r="J23" s="121">
        <f t="shared" si="6"/>
        <v>24231.399999999998</v>
      </c>
    </row>
    <row r="24" spans="2:11" x14ac:dyDescent="0.25">
      <c r="B24" s="235" t="s">
        <v>42</v>
      </c>
      <c r="C24" s="235" t="s">
        <v>43</v>
      </c>
      <c r="D24" s="17" t="s">
        <v>17</v>
      </c>
      <c r="E24" s="122">
        <f>E25+E26</f>
        <v>21943</v>
      </c>
      <c r="F24" s="122">
        <f t="shared" ref="F24:J24" si="7">F25+F26</f>
        <v>22324</v>
      </c>
      <c r="G24" s="122">
        <f t="shared" si="7"/>
        <v>20176.699999999997</v>
      </c>
      <c r="H24" s="122">
        <f t="shared" si="7"/>
        <v>20289.5</v>
      </c>
      <c r="I24" s="122">
        <f t="shared" si="7"/>
        <v>0</v>
      </c>
      <c r="J24" s="122">
        <f t="shared" si="7"/>
        <v>84733.2</v>
      </c>
    </row>
    <row r="25" spans="2:11" ht="36.75" x14ac:dyDescent="0.25">
      <c r="B25" s="236"/>
      <c r="C25" s="236"/>
      <c r="D25" s="18" t="s">
        <v>30</v>
      </c>
      <c r="E25" s="122">
        <f t="shared" ref="E25:I26" si="8">E83</f>
        <v>6055.4</v>
      </c>
      <c r="F25" s="122">
        <f t="shared" si="8"/>
        <v>4927.3999999999996</v>
      </c>
      <c r="G25" s="122">
        <f t="shared" si="8"/>
        <v>4927.3999999999996</v>
      </c>
      <c r="H25" s="122">
        <f t="shared" si="8"/>
        <v>4927.3999999999996</v>
      </c>
      <c r="I25" s="122">
        <f t="shared" si="8"/>
        <v>0</v>
      </c>
      <c r="J25" s="123">
        <f t="shared" ref="J25:J28" si="9">I25+H25+G25+F25+E25</f>
        <v>20837.599999999999</v>
      </c>
      <c r="K25" s="175"/>
    </row>
    <row r="26" spans="2:11" ht="24.75" x14ac:dyDescent="0.25">
      <c r="B26" s="236"/>
      <c r="C26" s="236"/>
      <c r="D26" s="18" t="s">
        <v>31</v>
      </c>
      <c r="E26" s="122">
        <f t="shared" si="8"/>
        <v>15887.599999999999</v>
      </c>
      <c r="F26" s="122">
        <f t="shared" si="8"/>
        <v>17396.599999999999</v>
      </c>
      <c r="G26" s="122">
        <f t="shared" si="8"/>
        <v>15249.3</v>
      </c>
      <c r="H26" s="122">
        <f t="shared" si="8"/>
        <v>15362.1</v>
      </c>
      <c r="I26" s="122">
        <f t="shared" si="8"/>
        <v>0</v>
      </c>
      <c r="J26" s="123">
        <f t="shared" si="9"/>
        <v>63895.6</v>
      </c>
    </row>
    <row r="27" spans="2:11" x14ac:dyDescent="0.25">
      <c r="B27" s="105"/>
      <c r="C27" s="105"/>
      <c r="D27" s="18"/>
      <c r="E27" s="122"/>
      <c r="F27" s="122"/>
      <c r="G27" s="122"/>
      <c r="H27" s="122"/>
      <c r="I27" s="122"/>
      <c r="J27" s="123"/>
    </row>
    <row r="28" spans="2:11" ht="14.45" customHeight="1" x14ac:dyDescent="0.25">
      <c r="B28" s="239" t="s">
        <v>45</v>
      </c>
      <c r="C28" s="239" t="s">
        <v>104</v>
      </c>
      <c r="D28" s="20" t="s">
        <v>17</v>
      </c>
      <c r="E28" s="124">
        <f>E29+E30</f>
        <v>0</v>
      </c>
      <c r="F28" s="124">
        <f t="shared" ref="F28:I28" si="10">F29+F30</f>
        <v>0</v>
      </c>
      <c r="G28" s="124">
        <f t="shared" si="10"/>
        <v>0</v>
      </c>
      <c r="H28" s="124">
        <f t="shared" si="10"/>
        <v>0</v>
      </c>
      <c r="I28" s="124">
        <f t="shared" si="10"/>
        <v>0</v>
      </c>
      <c r="J28" s="125">
        <f t="shared" si="9"/>
        <v>0</v>
      </c>
    </row>
    <row r="29" spans="2:11" ht="46.15" customHeight="1" x14ac:dyDescent="0.25">
      <c r="B29" s="240"/>
      <c r="C29" s="240"/>
      <c r="D29" s="117" t="s">
        <v>30</v>
      </c>
      <c r="E29" s="124">
        <f>E112</f>
        <v>0</v>
      </c>
      <c r="F29" s="124">
        <f t="shared" ref="F29:I30" si="11">F112</f>
        <v>0</v>
      </c>
      <c r="G29" s="124">
        <f t="shared" si="11"/>
        <v>0</v>
      </c>
      <c r="H29" s="124">
        <f t="shared" si="11"/>
        <v>0</v>
      </c>
      <c r="I29" s="124">
        <f t="shared" si="11"/>
        <v>0</v>
      </c>
      <c r="J29" s="125">
        <f t="shared" ref="J29:J30" si="12">I29+H29+G29+F29+E29</f>
        <v>0</v>
      </c>
    </row>
    <row r="30" spans="2:11" ht="37.9" customHeight="1" x14ac:dyDescent="0.25">
      <c r="B30" s="256"/>
      <c r="C30" s="256"/>
      <c r="D30" s="117" t="s">
        <v>31</v>
      </c>
      <c r="E30" s="124">
        <f>E113</f>
        <v>0</v>
      </c>
      <c r="F30" s="124">
        <f t="shared" si="11"/>
        <v>0</v>
      </c>
      <c r="G30" s="124">
        <f t="shared" si="11"/>
        <v>0</v>
      </c>
      <c r="H30" s="124">
        <f t="shared" si="11"/>
        <v>0</v>
      </c>
      <c r="I30" s="124">
        <f t="shared" si="11"/>
        <v>0</v>
      </c>
      <c r="J30" s="125">
        <f t="shared" si="12"/>
        <v>0</v>
      </c>
    </row>
    <row r="31" spans="2:11" x14ac:dyDescent="0.25">
      <c r="B31" s="244" t="s">
        <v>46</v>
      </c>
      <c r="C31" s="244" t="s">
        <v>61</v>
      </c>
      <c r="D31" s="33" t="s">
        <v>17</v>
      </c>
      <c r="E31" s="126">
        <f>E32+E33</f>
        <v>1552.8000000000002</v>
      </c>
      <c r="F31" s="126">
        <f t="shared" ref="F31:J31" si="13">F32+F33</f>
        <v>1240</v>
      </c>
      <c r="G31" s="126">
        <f t="shared" si="13"/>
        <v>0</v>
      </c>
      <c r="H31" s="126">
        <f t="shared" si="13"/>
        <v>0</v>
      </c>
      <c r="I31" s="126">
        <f t="shared" si="13"/>
        <v>0</v>
      </c>
      <c r="J31" s="126">
        <f t="shared" si="13"/>
        <v>2792.8</v>
      </c>
    </row>
    <row r="32" spans="2:11" ht="36.75" x14ac:dyDescent="0.25">
      <c r="B32" s="245"/>
      <c r="C32" s="245"/>
      <c r="D32" s="32" t="s">
        <v>30</v>
      </c>
      <c r="E32" s="126">
        <f t="shared" ref="E32:J33" si="14">E116</f>
        <v>0</v>
      </c>
      <c r="F32" s="126">
        <f t="shared" si="14"/>
        <v>0</v>
      </c>
      <c r="G32" s="126">
        <f t="shared" si="14"/>
        <v>0</v>
      </c>
      <c r="H32" s="126">
        <f t="shared" si="14"/>
        <v>0</v>
      </c>
      <c r="I32" s="126">
        <f t="shared" si="14"/>
        <v>0</v>
      </c>
      <c r="J32" s="126">
        <f t="shared" si="14"/>
        <v>0</v>
      </c>
    </row>
    <row r="33" spans="1:13" ht="24.75" x14ac:dyDescent="0.25">
      <c r="B33" s="246"/>
      <c r="C33" s="246"/>
      <c r="D33" s="32" t="s">
        <v>31</v>
      </c>
      <c r="E33" s="126">
        <f t="shared" si="14"/>
        <v>1552.8000000000002</v>
      </c>
      <c r="F33" s="126">
        <f t="shared" si="14"/>
        <v>1240</v>
      </c>
      <c r="G33" s="126">
        <f t="shared" si="14"/>
        <v>0</v>
      </c>
      <c r="H33" s="126">
        <f t="shared" si="14"/>
        <v>0</v>
      </c>
      <c r="I33" s="126">
        <f t="shared" si="14"/>
        <v>0</v>
      </c>
      <c r="J33" s="126">
        <f t="shared" si="14"/>
        <v>2792.8</v>
      </c>
    </row>
    <row r="34" spans="1:13" ht="15" customHeight="1" x14ac:dyDescent="0.25">
      <c r="B34" s="12"/>
      <c r="C34" s="12"/>
      <c r="D34" s="13"/>
      <c r="E34" s="127"/>
      <c r="F34" s="127"/>
      <c r="G34" s="128"/>
      <c r="H34" s="128"/>
      <c r="I34" s="128"/>
      <c r="J34" s="128"/>
    </row>
    <row r="35" spans="1:13" ht="15" customHeight="1" x14ac:dyDescent="0.25">
      <c r="B35" s="232" t="s">
        <v>40</v>
      </c>
      <c r="C35" s="229" t="s">
        <v>41</v>
      </c>
      <c r="D35" s="15" t="s">
        <v>17</v>
      </c>
      <c r="E35" s="129">
        <f>E37+E38+E36</f>
        <v>131975.5</v>
      </c>
      <c r="F35" s="129">
        <f t="shared" ref="F35:I35" si="15">F37+F38+F36</f>
        <v>8648.7999999999993</v>
      </c>
      <c r="G35" s="129">
        <f t="shared" si="15"/>
        <v>5287.4</v>
      </c>
      <c r="H35" s="129">
        <f t="shared" si="15"/>
        <v>5297.4</v>
      </c>
      <c r="I35" s="129">
        <f t="shared" si="15"/>
        <v>0</v>
      </c>
      <c r="J35" s="129">
        <f>J37+J38+J36-0.1</f>
        <v>151209.1</v>
      </c>
      <c r="K35" s="174">
        <f>K36+K37+K38</f>
        <v>241314.4</v>
      </c>
      <c r="M35" s="177">
        <f>124202.1-E35</f>
        <v>-7773.3999999999942</v>
      </c>
    </row>
    <row r="36" spans="1:13" ht="15" customHeight="1" x14ac:dyDescent="0.25">
      <c r="B36" s="233"/>
      <c r="C36" s="230"/>
      <c r="D36" s="80" t="s">
        <v>84</v>
      </c>
      <c r="E36" s="129">
        <f>E49</f>
        <v>0</v>
      </c>
      <c r="F36" s="129">
        <f>F49</f>
        <v>0</v>
      </c>
      <c r="G36" s="129">
        <f t="shared" ref="G36:I36" si="16">G49</f>
        <v>0</v>
      </c>
      <c r="H36" s="129">
        <f t="shared" si="16"/>
        <v>0</v>
      </c>
      <c r="I36" s="129">
        <f t="shared" si="16"/>
        <v>0</v>
      </c>
      <c r="J36" s="129">
        <f>J49+E36+G36+H36+I36</f>
        <v>0</v>
      </c>
      <c r="K36">
        <v>92034.1</v>
      </c>
    </row>
    <row r="37" spans="1:13" ht="27.75" customHeight="1" x14ac:dyDescent="0.25">
      <c r="B37" s="233"/>
      <c r="C37" s="230"/>
      <c r="D37" s="16" t="s">
        <v>30</v>
      </c>
      <c r="E37" s="129">
        <f>E45+E50+E57+E77</f>
        <v>118184.4</v>
      </c>
      <c r="F37" s="129">
        <f>F45+F50+F57+F77</f>
        <v>2931.1</v>
      </c>
      <c r="G37" s="129">
        <f>G45+G50+G57+G77</f>
        <v>2931.1</v>
      </c>
      <c r="H37" s="129">
        <f>H45+H50+H57+H77</f>
        <v>2931.1</v>
      </c>
      <c r="I37" s="129">
        <f>I45+I50+I57+I77</f>
        <v>0</v>
      </c>
      <c r="J37" s="129">
        <f>E37+F37+G37+H37+I37</f>
        <v>126977.70000000001</v>
      </c>
      <c r="K37">
        <v>128820.5</v>
      </c>
    </row>
    <row r="38" spans="1:13" ht="24.75" x14ac:dyDescent="0.25">
      <c r="B38" s="233"/>
      <c r="C38" s="230"/>
      <c r="D38" s="16" t="s">
        <v>31</v>
      </c>
      <c r="E38" s="129">
        <f>E39+E40+E41+E42+E43+E46+E51+E52+E53+E54+E55+E58+E60+E61+E62+E63+E64+E64+E65+E68+E78+E79+E80+E47</f>
        <v>13791.099999999999</v>
      </c>
      <c r="F38" s="129">
        <f>F39+F40+F41+F42+F43+F46+F51+F52+F53+F54+F55+F58+F60+F61+F62+F63+F64+F64+F65+F68+F78+F79+F80+F59</f>
        <v>5717.7</v>
      </c>
      <c r="G38" s="129">
        <f t="shared" ref="G38:H38" si="17">G39+G40+G41+G42+G43+G46+G51+G52+G53+G54+G55+G58+G60+G61+G62+G63+G64+G64+G65+G68+G78+G79+G80+G59</f>
        <v>2356.3000000000002</v>
      </c>
      <c r="H38" s="129">
        <f t="shared" si="17"/>
        <v>2366.3000000000002</v>
      </c>
      <c r="I38" s="129">
        <f t="shared" ref="I38" si="18">I39+I40+I41+I42+I43+I46+I51+I52+I53+I54+I55+I58+I60+I61+I62+I63+I64+I64+I65+I68+I78+I79+I80</f>
        <v>0</v>
      </c>
      <c r="J38" s="129">
        <f>E38+F38+G38+H38+I38+0.1</f>
        <v>24231.499999999996</v>
      </c>
      <c r="K38">
        <v>20459.8</v>
      </c>
    </row>
    <row r="39" spans="1:13" ht="24" x14ac:dyDescent="0.25">
      <c r="A39">
        <v>1</v>
      </c>
      <c r="B39" s="46" t="s">
        <v>4</v>
      </c>
      <c r="C39" s="47" t="s">
        <v>5</v>
      </c>
      <c r="D39" s="77" t="s">
        <v>31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1">
        <f t="shared" ref="J39:J40" si="19">E39+F39+G39+H39+I39</f>
        <v>0</v>
      </c>
      <c r="L39" s="4"/>
    </row>
    <row r="40" spans="1:13" ht="24" x14ac:dyDescent="0.25">
      <c r="A40">
        <v>2</v>
      </c>
      <c r="B40" s="46" t="s">
        <v>4</v>
      </c>
      <c r="C40" s="47" t="s">
        <v>79</v>
      </c>
      <c r="D40" s="77" t="s">
        <v>31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J40" s="131">
        <f t="shared" si="19"/>
        <v>0</v>
      </c>
    </row>
    <row r="41" spans="1:13" ht="24" x14ac:dyDescent="0.25">
      <c r="A41" s="8">
        <v>3</v>
      </c>
      <c r="B41" s="46" t="s">
        <v>4</v>
      </c>
      <c r="C41" s="49" t="s">
        <v>6</v>
      </c>
      <c r="D41" s="77" t="s">
        <v>31</v>
      </c>
      <c r="E41" s="130">
        <f>'Таблица 4'!E33</f>
        <v>832.2</v>
      </c>
      <c r="F41" s="130">
        <f>'Таблица 4'!F33</f>
        <v>800</v>
      </c>
      <c r="G41" s="130">
        <f>'Таблица 4'!G33</f>
        <v>800</v>
      </c>
      <c r="H41" s="130">
        <f>'Таблица 4'!H33</f>
        <v>800</v>
      </c>
      <c r="I41" s="130">
        <v>0</v>
      </c>
      <c r="J41" s="131">
        <f t="shared" ref="J41:J52" si="20">E41+F41+G41+H41+I41</f>
        <v>3232.2</v>
      </c>
      <c r="K41" s="175"/>
    </row>
    <row r="42" spans="1:13" ht="24" x14ac:dyDescent="0.25">
      <c r="A42" s="8">
        <v>4</v>
      </c>
      <c r="B42" s="46" t="s">
        <v>4</v>
      </c>
      <c r="C42" s="78" t="s">
        <v>36</v>
      </c>
      <c r="D42" s="77" t="s">
        <v>31</v>
      </c>
      <c r="E42" s="130">
        <f>'Таблица 4'!E34</f>
        <v>223.4</v>
      </c>
      <c r="F42" s="130">
        <f>'Таблица 4'!F34</f>
        <v>410.6</v>
      </c>
      <c r="G42" s="130">
        <f>'Таблица 4'!G34</f>
        <v>0</v>
      </c>
      <c r="H42" s="130">
        <f>'Таблица 4'!H34</f>
        <v>0</v>
      </c>
      <c r="I42" s="130">
        <v>0</v>
      </c>
      <c r="J42" s="131">
        <f t="shared" si="20"/>
        <v>634</v>
      </c>
      <c r="K42" s="175"/>
    </row>
    <row r="43" spans="1:13" ht="24" x14ac:dyDescent="0.25">
      <c r="A43" s="8">
        <v>5</v>
      </c>
      <c r="B43" s="46" t="s">
        <v>4</v>
      </c>
      <c r="C43" s="70" t="s">
        <v>76</v>
      </c>
      <c r="D43" s="77" t="s">
        <v>31</v>
      </c>
      <c r="E43" s="130">
        <f>'Таблица 4'!E35</f>
        <v>2011.6</v>
      </c>
      <c r="F43" s="130">
        <f>'Таблица 4'!F35</f>
        <v>2291</v>
      </c>
      <c r="G43" s="130">
        <f>'Таблица 4'!G35</f>
        <v>0</v>
      </c>
      <c r="H43" s="130">
        <f>'Таблица 4'!H35</f>
        <v>0</v>
      </c>
      <c r="I43" s="130">
        <v>0</v>
      </c>
      <c r="J43" s="131">
        <f t="shared" si="20"/>
        <v>4302.6000000000004</v>
      </c>
      <c r="K43" s="175"/>
    </row>
    <row r="44" spans="1:13" x14ac:dyDescent="0.25">
      <c r="A44" s="8"/>
      <c r="B44" s="259" t="s">
        <v>4</v>
      </c>
      <c r="C44" s="265" t="s">
        <v>91</v>
      </c>
      <c r="D44" s="77" t="s">
        <v>86</v>
      </c>
      <c r="E44" s="130">
        <f>E45+E46</f>
        <v>3978.2</v>
      </c>
      <c r="F44" s="130">
        <f t="shared" ref="F44:J44" si="21">F45+F46</f>
        <v>4187.3999999999996</v>
      </c>
      <c r="G44" s="130">
        <f t="shared" si="21"/>
        <v>4187.3999999999996</v>
      </c>
      <c r="H44" s="130">
        <f t="shared" si="21"/>
        <v>4187.3999999999996</v>
      </c>
      <c r="I44" s="130">
        <f t="shared" si="21"/>
        <v>0</v>
      </c>
      <c r="J44" s="130">
        <f t="shared" si="21"/>
        <v>16540.400000000001</v>
      </c>
      <c r="K44" s="175"/>
    </row>
    <row r="45" spans="1:13" ht="24" x14ac:dyDescent="0.25">
      <c r="A45" s="8"/>
      <c r="B45" s="260"/>
      <c r="C45" s="266"/>
      <c r="D45" s="77" t="s">
        <v>32</v>
      </c>
      <c r="E45" s="130">
        <v>2784.7</v>
      </c>
      <c r="F45" s="130">
        <v>2931.1</v>
      </c>
      <c r="G45" s="130">
        <v>2931.1</v>
      </c>
      <c r="H45" s="130">
        <v>2931.1</v>
      </c>
      <c r="I45" s="130">
        <v>0</v>
      </c>
      <c r="J45" s="131">
        <f t="shared" si="20"/>
        <v>11578</v>
      </c>
    </row>
    <row r="46" spans="1:13" ht="24" x14ac:dyDescent="0.25">
      <c r="A46" s="8"/>
      <c r="B46" s="261"/>
      <c r="C46" s="267"/>
      <c r="D46" s="77" t="s">
        <v>31</v>
      </c>
      <c r="E46" s="130">
        <v>1193.5</v>
      </c>
      <c r="F46" s="130">
        <v>1256.3</v>
      </c>
      <c r="G46" s="130">
        <v>1256.3</v>
      </c>
      <c r="H46" s="130">
        <v>1256.3</v>
      </c>
      <c r="I46" s="130">
        <v>0</v>
      </c>
      <c r="J46" s="131">
        <f t="shared" si="20"/>
        <v>4962.4000000000005</v>
      </c>
    </row>
    <row r="47" spans="1:13" ht="36.75" x14ac:dyDescent="0.25">
      <c r="A47" s="8"/>
      <c r="B47" s="200"/>
      <c r="C47" s="70" t="s">
        <v>118</v>
      </c>
      <c r="D47" s="77" t="s">
        <v>31</v>
      </c>
      <c r="E47" s="130">
        <f>'Таблица 4'!E37</f>
        <v>88.2</v>
      </c>
      <c r="F47" s="130">
        <v>0</v>
      </c>
      <c r="G47" s="130">
        <f t="shared" ref="F47:J48" si="22">G48+G49+G50</f>
        <v>0</v>
      </c>
      <c r="H47" s="130">
        <f t="shared" si="22"/>
        <v>0</v>
      </c>
      <c r="I47" s="130">
        <f t="shared" si="22"/>
        <v>0</v>
      </c>
      <c r="J47" s="130">
        <f t="shared" si="22"/>
        <v>0</v>
      </c>
      <c r="K47" s="175"/>
    </row>
    <row r="48" spans="1:13" ht="18" customHeight="1" x14ac:dyDescent="0.25">
      <c r="A48" s="8"/>
      <c r="B48" s="259" t="s">
        <v>4</v>
      </c>
      <c r="C48" s="262" t="s">
        <v>101</v>
      </c>
      <c r="D48" s="77" t="s">
        <v>85</v>
      </c>
      <c r="E48" s="130">
        <f>E49+E50+E51</f>
        <v>0</v>
      </c>
      <c r="F48" s="130">
        <f t="shared" si="22"/>
        <v>0</v>
      </c>
      <c r="G48" s="130">
        <f t="shared" si="22"/>
        <v>0</v>
      </c>
      <c r="H48" s="130">
        <f t="shared" si="22"/>
        <v>0</v>
      </c>
      <c r="I48" s="130">
        <f t="shared" si="22"/>
        <v>0</v>
      </c>
      <c r="J48" s="130">
        <f t="shared" si="22"/>
        <v>0</v>
      </c>
    </row>
    <row r="49" spans="1:11" x14ac:dyDescent="0.25">
      <c r="A49" s="8"/>
      <c r="B49" s="260"/>
      <c r="C49" s="263"/>
      <c r="D49" s="77" t="s">
        <v>84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1">
        <f t="shared" si="20"/>
        <v>0</v>
      </c>
    </row>
    <row r="50" spans="1:11" ht="24" x14ac:dyDescent="0.25">
      <c r="A50" s="8"/>
      <c r="B50" s="260"/>
      <c r="C50" s="263"/>
      <c r="D50" s="77" t="s">
        <v>30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1">
        <f t="shared" si="20"/>
        <v>0</v>
      </c>
    </row>
    <row r="51" spans="1:11" ht="24" x14ac:dyDescent="0.25">
      <c r="A51" s="8"/>
      <c r="B51" s="261"/>
      <c r="C51" s="264"/>
      <c r="D51" s="77" t="s">
        <v>31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1">
        <f t="shared" si="20"/>
        <v>0</v>
      </c>
    </row>
    <row r="52" spans="1:11" ht="24" x14ac:dyDescent="0.25">
      <c r="A52" s="8">
        <v>7</v>
      </c>
      <c r="B52" s="46" t="s">
        <v>4</v>
      </c>
      <c r="C52" s="47" t="s">
        <v>9</v>
      </c>
      <c r="D52" s="77" t="s">
        <v>31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1">
        <f t="shared" si="20"/>
        <v>0</v>
      </c>
    </row>
    <row r="53" spans="1:11" s="101" customFormat="1" ht="36" x14ac:dyDescent="0.25">
      <c r="A53" s="199">
        <v>8</v>
      </c>
      <c r="B53" s="51" t="s">
        <v>4</v>
      </c>
      <c r="C53" s="47" t="s">
        <v>7</v>
      </c>
      <c r="D53" s="78" t="s">
        <v>31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f>E53+F53+G53+H53+I53</f>
        <v>0</v>
      </c>
    </row>
    <row r="54" spans="1:11" ht="31.5" customHeight="1" x14ac:dyDescent="0.25">
      <c r="A54" s="8">
        <v>9</v>
      </c>
      <c r="B54" s="46" t="s">
        <v>4</v>
      </c>
      <c r="C54" s="79" t="s">
        <v>8</v>
      </c>
      <c r="D54" s="77" t="s">
        <v>31</v>
      </c>
      <c r="E54" s="130">
        <f>'Таблица 4'!E41</f>
        <v>295</v>
      </c>
      <c r="F54" s="130">
        <f>'Таблица 4'!F41</f>
        <v>290</v>
      </c>
      <c r="G54" s="130">
        <f>'Таблица 4'!G41</f>
        <v>300</v>
      </c>
      <c r="H54" s="130">
        <f>'Таблица 4'!H41</f>
        <v>310</v>
      </c>
      <c r="I54" s="132">
        <v>0</v>
      </c>
      <c r="J54" s="131">
        <f>E54+F54+G54+H54+I54</f>
        <v>1195</v>
      </c>
      <c r="K54" s="175"/>
    </row>
    <row r="55" spans="1:11" ht="24" x14ac:dyDescent="0.25">
      <c r="A55" s="8">
        <v>10</v>
      </c>
      <c r="B55" s="46" t="s">
        <v>4</v>
      </c>
      <c r="C55" s="47" t="s">
        <v>11</v>
      </c>
      <c r="D55" s="77" t="s">
        <v>31</v>
      </c>
      <c r="E55" s="130">
        <f>'Таблица 4'!E42</f>
        <v>2518.1</v>
      </c>
      <c r="F55" s="130">
        <v>0</v>
      </c>
      <c r="G55" s="130">
        <v>0</v>
      </c>
      <c r="H55" s="130">
        <v>0</v>
      </c>
      <c r="I55" s="130">
        <v>0</v>
      </c>
      <c r="J55" s="131">
        <f>E55+F55+G55+H55+I55</f>
        <v>2518.1</v>
      </c>
      <c r="K55" s="8"/>
    </row>
    <row r="56" spans="1:11" ht="24" customHeight="1" x14ac:dyDescent="0.25">
      <c r="A56" s="294">
        <v>11</v>
      </c>
      <c r="B56" s="297" t="s">
        <v>4</v>
      </c>
      <c r="C56" s="300" t="s">
        <v>21</v>
      </c>
      <c r="D56" s="80" t="s">
        <v>87</v>
      </c>
      <c r="E56" s="130">
        <f>E57+E58</f>
        <v>120126.3</v>
      </c>
      <c r="F56" s="130">
        <v>0</v>
      </c>
      <c r="G56" s="130">
        <v>0</v>
      </c>
      <c r="H56" s="130">
        <v>0</v>
      </c>
      <c r="I56" s="130">
        <f>I57+I58</f>
        <v>0</v>
      </c>
      <c r="J56" s="131">
        <f>E56+F56+G56+H56+I56</f>
        <v>120126.3</v>
      </c>
      <c r="K56" s="175"/>
    </row>
    <row r="57" spans="1:11" ht="24" x14ac:dyDescent="0.25">
      <c r="A57" s="294"/>
      <c r="B57" s="298"/>
      <c r="C57" s="301"/>
      <c r="D57" s="77" t="s">
        <v>32</v>
      </c>
      <c r="E57" s="130">
        <v>114120</v>
      </c>
      <c r="F57" s="130">
        <v>0</v>
      </c>
      <c r="G57" s="130">
        <v>0</v>
      </c>
      <c r="H57" s="130">
        <v>0</v>
      </c>
      <c r="I57" s="130">
        <v>0</v>
      </c>
      <c r="J57" s="131">
        <f t="shared" ref="J57:J58" si="23">E57+F57+G57+H57+I57</f>
        <v>114120</v>
      </c>
    </row>
    <row r="58" spans="1:11" ht="24" x14ac:dyDescent="0.25">
      <c r="A58" s="294"/>
      <c r="B58" s="299"/>
      <c r="C58" s="302"/>
      <c r="D58" s="77" t="s">
        <v>31</v>
      </c>
      <c r="E58" s="130">
        <v>6006.3</v>
      </c>
      <c r="F58" s="130">
        <v>0</v>
      </c>
      <c r="G58" s="130">
        <v>0</v>
      </c>
      <c r="H58" s="130">
        <v>0</v>
      </c>
      <c r="I58" s="130">
        <v>0</v>
      </c>
      <c r="J58" s="131">
        <f t="shared" si="23"/>
        <v>6006.3</v>
      </c>
    </row>
    <row r="59" spans="1:11" ht="24" x14ac:dyDescent="0.25">
      <c r="A59" s="206"/>
      <c r="B59" s="203"/>
      <c r="C59" s="204" t="s">
        <v>120</v>
      </c>
      <c r="D59" s="77" t="s">
        <v>31</v>
      </c>
      <c r="E59" s="130"/>
      <c r="F59" s="130">
        <v>470</v>
      </c>
      <c r="G59" s="130">
        <v>0</v>
      </c>
      <c r="H59" s="130">
        <v>0</v>
      </c>
      <c r="I59" s="130">
        <v>0</v>
      </c>
      <c r="J59" s="131">
        <f t="shared" ref="J59" si="24">E59+F59+G59+H59+I59</f>
        <v>470</v>
      </c>
    </row>
    <row r="60" spans="1:11" ht="48" x14ac:dyDescent="0.25">
      <c r="A60" s="8">
        <v>12</v>
      </c>
      <c r="B60" s="46" t="s">
        <v>4</v>
      </c>
      <c r="C60" s="52" t="s">
        <v>12</v>
      </c>
      <c r="D60" s="77" t="s">
        <v>31</v>
      </c>
      <c r="E60" s="130">
        <f>'Таблица 4'!E45</f>
        <v>32</v>
      </c>
      <c r="F60" s="130">
        <f>'Таблица 4'!F45</f>
        <v>199.8</v>
      </c>
      <c r="G60" s="130">
        <v>0</v>
      </c>
      <c r="H60" s="130">
        <v>0</v>
      </c>
      <c r="I60" s="130">
        <v>0</v>
      </c>
      <c r="J60" s="131">
        <f t="shared" ref="J60:J78" si="25">E60+F60+G60+H60+I60</f>
        <v>231.8</v>
      </c>
    </row>
    <row r="61" spans="1:11" ht="24" x14ac:dyDescent="0.25">
      <c r="A61" s="8">
        <v>13</v>
      </c>
      <c r="B61" s="46" t="s">
        <v>4</v>
      </c>
      <c r="C61" s="52" t="s">
        <v>13</v>
      </c>
      <c r="D61" s="77" t="s">
        <v>31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1">
        <f t="shared" si="25"/>
        <v>0</v>
      </c>
    </row>
    <row r="62" spans="1:11" ht="24" x14ac:dyDescent="0.25">
      <c r="A62" s="8">
        <v>14</v>
      </c>
      <c r="B62" s="46" t="s">
        <v>4</v>
      </c>
      <c r="C62" s="52" t="s">
        <v>49</v>
      </c>
      <c r="D62" s="77" t="s">
        <v>31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1">
        <f t="shared" si="25"/>
        <v>0</v>
      </c>
    </row>
    <row r="63" spans="1:11" ht="24" x14ac:dyDescent="0.25">
      <c r="A63" s="8">
        <v>15</v>
      </c>
      <c r="B63" s="46" t="s">
        <v>4</v>
      </c>
      <c r="C63" s="52" t="s">
        <v>34</v>
      </c>
      <c r="D63" s="77" t="s">
        <v>31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1">
        <f t="shared" si="25"/>
        <v>0</v>
      </c>
    </row>
    <row r="64" spans="1:11" ht="36" x14ac:dyDescent="0.25">
      <c r="A64" s="8">
        <v>16</v>
      </c>
      <c r="B64" s="46" t="s">
        <v>4</v>
      </c>
      <c r="C64" s="52" t="s">
        <v>78</v>
      </c>
      <c r="D64" s="77" t="s">
        <v>31</v>
      </c>
      <c r="E64" s="130">
        <v>0</v>
      </c>
      <c r="F64" s="130">
        <v>0</v>
      </c>
      <c r="G64" s="130">
        <v>0</v>
      </c>
      <c r="H64" s="130">
        <v>0</v>
      </c>
      <c r="I64" s="130">
        <v>0</v>
      </c>
      <c r="J64" s="131">
        <f>E64+F64+G64+H64+I64</f>
        <v>0</v>
      </c>
    </row>
    <row r="65" spans="1:11" ht="24" x14ac:dyDescent="0.25">
      <c r="A65" s="8">
        <v>17</v>
      </c>
      <c r="B65" s="46" t="s">
        <v>4</v>
      </c>
      <c r="C65" s="52" t="s">
        <v>47</v>
      </c>
      <c r="D65" s="77" t="s">
        <v>31</v>
      </c>
      <c r="E65" s="130">
        <f>'Таблица 4'!E50</f>
        <v>523.5</v>
      </c>
      <c r="F65" s="130">
        <v>0</v>
      </c>
      <c r="G65" s="130">
        <v>0</v>
      </c>
      <c r="H65" s="130">
        <v>0</v>
      </c>
      <c r="I65" s="130">
        <v>0</v>
      </c>
      <c r="J65" s="131">
        <f t="shared" si="25"/>
        <v>523.5</v>
      </c>
      <c r="K65" s="175"/>
    </row>
    <row r="66" spans="1:11" ht="24" customHeight="1" x14ac:dyDescent="0.25">
      <c r="A66" s="285">
        <v>18</v>
      </c>
      <c r="B66" s="297" t="s">
        <v>4</v>
      </c>
      <c r="C66" s="303" t="s">
        <v>52</v>
      </c>
      <c r="D66" s="80" t="s">
        <v>87</v>
      </c>
      <c r="E66" s="130">
        <f>E67+E68</f>
        <v>0</v>
      </c>
      <c r="F66" s="130">
        <f t="shared" ref="F66:I66" si="26">F67+F68</f>
        <v>0</v>
      </c>
      <c r="G66" s="130">
        <f t="shared" si="26"/>
        <v>0</v>
      </c>
      <c r="H66" s="130">
        <f t="shared" si="26"/>
        <v>0</v>
      </c>
      <c r="I66" s="130">
        <f t="shared" si="26"/>
        <v>0</v>
      </c>
      <c r="J66" s="131">
        <f t="shared" si="25"/>
        <v>0</v>
      </c>
    </row>
    <row r="67" spans="1:11" ht="24" customHeight="1" x14ac:dyDescent="0.25">
      <c r="A67" s="285"/>
      <c r="B67" s="298"/>
      <c r="C67" s="304"/>
      <c r="D67" s="77" t="s">
        <v>32</v>
      </c>
      <c r="E67" s="130">
        <v>0</v>
      </c>
      <c r="F67" s="130">
        <f>F68</f>
        <v>0</v>
      </c>
      <c r="G67" s="130">
        <v>0</v>
      </c>
      <c r="H67" s="130">
        <v>0</v>
      </c>
      <c r="I67" s="130">
        <v>0</v>
      </c>
      <c r="J67" s="131">
        <f t="shared" si="25"/>
        <v>0</v>
      </c>
    </row>
    <row r="68" spans="1:11" ht="24" customHeight="1" x14ac:dyDescent="0.25">
      <c r="A68" s="285"/>
      <c r="B68" s="299"/>
      <c r="C68" s="305"/>
      <c r="D68" s="77" t="s">
        <v>31</v>
      </c>
      <c r="E68" s="130">
        <v>0</v>
      </c>
      <c r="F68" s="130">
        <f>F69</f>
        <v>0</v>
      </c>
      <c r="G68" s="130">
        <v>0</v>
      </c>
      <c r="H68" s="130">
        <v>0</v>
      </c>
      <c r="I68" s="130">
        <v>0</v>
      </c>
      <c r="J68" s="131">
        <f t="shared" si="25"/>
        <v>0</v>
      </c>
    </row>
    <row r="69" spans="1:11" ht="24" customHeight="1" x14ac:dyDescent="0.25">
      <c r="A69" s="285">
        <v>19</v>
      </c>
      <c r="B69" s="296" t="s">
        <v>4</v>
      </c>
      <c r="C69" s="295" t="s">
        <v>100</v>
      </c>
      <c r="D69" s="80" t="s">
        <v>87</v>
      </c>
      <c r="E69" s="133">
        <f>E77+E78</f>
        <v>1347</v>
      </c>
      <c r="F69" s="133">
        <f t="shared" ref="F69:I69" si="27">F77+F78</f>
        <v>0</v>
      </c>
      <c r="G69" s="133">
        <f t="shared" si="27"/>
        <v>0</v>
      </c>
      <c r="H69" s="133">
        <f t="shared" si="27"/>
        <v>0</v>
      </c>
      <c r="I69" s="133">
        <f t="shared" si="27"/>
        <v>0</v>
      </c>
      <c r="J69" s="131">
        <f t="shared" si="25"/>
        <v>1347</v>
      </c>
      <c r="K69" s="175"/>
    </row>
    <row r="70" spans="1:11" ht="1.5" hidden="1" customHeight="1" x14ac:dyDescent="0.25">
      <c r="A70" s="285"/>
      <c r="B70" s="296"/>
      <c r="C70" s="295"/>
      <c r="D70" s="81"/>
      <c r="E70" s="133"/>
      <c r="F70" s="133"/>
      <c r="G70" s="133"/>
      <c r="H70" s="133"/>
      <c r="I70" s="133"/>
      <c r="J70" s="131">
        <f t="shared" si="25"/>
        <v>0</v>
      </c>
    </row>
    <row r="71" spans="1:11" ht="24" hidden="1" customHeight="1" x14ac:dyDescent="0.25">
      <c r="A71" s="285"/>
      <c r="B71" s="296"/>
      <c r="C71" s="295"/>
      <c r="D71" s="81"/>
      <c r="E71" s="133"/>
      <c r="F71" s="133"/>
      <c r="G71" s="133"/>
      <c r="H71" s="133"/>
      <c r="I71" s="133"/>
      <c r="J71" s="131">
        <f t="shared" si="25"/>
        <v>0</v>
      </c>
    </row>
    <row r="72" spans="1:11" ht="24" hidden="1" customHeight="1" x14ac:dyDescent="0.25">
      <c r="A72" s="285"/>
      <c r="B72" s="296"/>
      <c r="C72" s="295"/>
      <c r="D72" s="81"/>
      <c r="E72" s="133"/>
      <c r="F72" s="133"/>
      <c r="G72" s="133"/>
      <c r="H72" s="133"/>
      <c r="I72" s="133"/>
      <c r="J72" s="131">
        <f t="shared" si="25"/>
        <v>0</v>
      </c>
    </row>
    <row r="73" spans="1:11" ht="24" hidden="1" customHeight="1" x14ac:dyDescent="0.25">
      <c r="A73" s="285"/>
      <c r="B73" s="296"/>
      <c r="C73" s="295"/>
      <c r="D73" s="227"/>
      <c r="E73" s="268"/>
      <c r="F73" s="270"/>
      <c r="G73" s="268"/>
      <c r="H73" s="268"/>
      <c r="I73" s="268"/>
      <c r="J73" s="131">
        <f t="shared" si="25"/>
        <v>0</v>
      </c>
    </row>
    <row r="74" spans="1:11" ht="14.25" hidden="1" customHeight="1" x14ac:dyDescent="0.25">
      <c r="A74" s="285"/>
      <c r="B74" s="296"/>
      <c r="C74" s="295"/>
      <c r="D74" s="227"/>
      <c r="E74" s="268"/>
      <c r="F74" s="270"/>
      <c r="G74" s="268"/>
      <c r="H74" s="268"/>
      <c r="I74" s="268"/>
      <c r="J74" s="131">
        <f t="shared" si="25"/>
        <v>0</v>
      </c>
    </row>
    <row r="75" spans="1:11" ht="15.75" hidden="1" customHeight="1" x14ac:dyDescent="0.25">
      <c r="A75" s="285"/>
      <c r="B75" s="296"/>
      <c r="C75" s="295"/>
      <c r="D75" s="228"/>
      <c r="E75" s="269"/>
      <c r="F75" s="271"/>
      <c r="G75" s="269"/>
      <c r="H75" s="269"/>
      <c r="I75" s="269"/>
      <c r="J75" s="131">
        <f t="shared" si="25"/>
        <v>0</v>
      </c>
    </row>
    <row r="76" spans="1:11" ht="12" hidden="1" customHeight="1" x14ac:dyDescent="0.25">
      <c r="A76" s="285"/>
      <c r="B76" s="296"/>
      <c r="C76" s="295"/>
      <c r="D76" s="71" t="s">
        <v>20</v>
      </c>
      <c r="E76" s="134">
        <v>1347.1</v>
      </c>
      <c r="F76" s="135"/>
      <c r="G76" s="134"/>
      <c r="H76" s="134"/>
      <c r="I76" s="134"/>
      <c r="J76" s="131"/>
    </row>
    <row r="77" spans="1:11" ht="12" customHeight="1" x14ac:dyDescent="0.25">
      <c r="A77" s="285"/>
      <c r="B77" s="296"/>
      <c r="C77" s="295"/>
      <c r="D77" s="77" t="s">
        <v>32</v>
      </c>
      <c r="E77" s="130">
        <v>1279.7</v>
      </c>
      <c r="F77" s="130">
        <v>0</v>
      </c>
      <c r="G77" s="130">
        <v>0</v>
      </c>
      <c r="H77" s="130">
        <v>0</v>
      </c>
      <c r="I77" s="130">
        <v>0</v>
      </c>
      <c r="J77" s="131">
        <f t="shared" si="25"/>
        <v>1279.7</v>
      </c>
    </row>
    <row r="78" spans="1:11" ht="12" customHeight="1" x14ac:dyDescent="0.25">
      <c r="A78" s="285"/>
      <c r="B78" s="296"/>
      <c r="C78" s="295"/>
      <c r="D78" s="77" t="s">
        <v>31</v>
      </c>
      <c r="E78" s="130">
        <v>67.3</v>
      </c>
      <c r="F78" s="130">
        <v>0</v>
      </c>
      <c r="G78" s="130">
        <v>0</v>
      </c>
      <c r="H78" s="130">
        <v>0</v>
      </c>
      <c r="I78" s="130">
        <v>0</v>
      </c>
      <c r="J78" s="131">
        <f t="shared" si="25"/>
        <v>67.3</v>
      </c>
    </row>
    <row r="79" spans="1:11" ht="47.25" customHeight="1" x14ac:dyDescent="0.25">
      <c r="A79" s="8">
        <v>20</v>
      </c>
      <c r="B79" s="46" t="s">
        <v>4</v>
      </c>
      <c r="C79" s="49" t="s">
        <v>14</v>
      </c>
      <c r="D79" s="77" t="s">
        <v>31</v>
      </c>
      <c r="E79" s="130">
        <v>0</v>
      </c>
      <c r="F79" s="130">
        <f t="shared" ref="F79:F80" si="28">F80</f>
        <v>0</v>
      </c>
      <c r="G79" s="130">
        <v>0</v>
      </c>
      <c r="H79" s="130">
        <v>0</v>
      </c>
      <c r="I79" s="130">
        <v>0</v>
      </c>
      <c r="J79" s="131">
        <f t="shared" ref="J79:J80" si="29">E79+F79+G79+H79+I79</f>
        <v>0</v>
      </c>
    </row>
    <row r="80" spans="1:11" ht="30" customHeight="1" x14ac:dyDescent="0.25">
      <c r="A80" s="8">
        <v>21</v>
      </c>
      <c r="B80" s="46" t="s">
        <v>4</v>
      </c>
      <c r="C80" s="54" t="s">
        <v>15</v>
      </c>
      <c r="D80" s="77" t="s">
        <v>31</v>
      </c>
      <c r="E80" s="130">
        <v>0</v>
      </c>
      <c r="F80" s="130">
        <f t="shared" si="28"/>
        <v>0</v>
      </c>
      <c r="G80" s="130">
        <v>0</v>
      </c>
      <c r="H80" s="130">
        <v>0</v>
      </c>
      <c r="I80" s="130">
        <v>0</v>
      </c>
      <c r="J80" s="131">
        <f t="shared" si="29"/>
        <v>0</v>
      </c>
    </row>
    <row r="81" spans="1:12" ht="15.75" customHeight="1" x14ac:dyDescent="0.25">
      <c r="A81" s="8"/>
      <c r="B81" s="9"/>
      <c r="C81" s="11"/>
      <c r="D81" s="10"/>
      <c r="E81" s="136"/>
      <c r="F81" s="137"/>
      <c r="G81" s="136"/>
      <c r="H81" s="136"/>
      <c r="I81" s="136"/>
      <c r="J81" s="138"/>
    </row>
    <row r="82" spans="1:12" ht="21.75" customHeight="1" x14ac:dyDescent="0.25">
      <c r="A82" s="8"/>
      <c r="B82" s="257" t="s">
        <v>42</v>
      </c>
      <c r="C82" s="235" t="s">
        <v>43</v>
      </c>
      <c r="D82" s="17" t="s">
        <v>17</v>
      </c>
      <c r="E82" s="139">
        <f>E83+E84</f>
        <v>21943</v>
      </c>
      <c r="F82" s="139">
        <f t="shared" ref="F82:I82" si="30">F83+F84</f>
        <v>22324</v>
      </c>
      <c r="G82" s="139">
        <f t="shared" si="30"/>
        <v>20176.699999999997</v>
      </c>
      <c r="H82" s="139">
        <f t="shared" si="30"/>
        <v>20289.5</v>
      </c>
      <c r="I82" s="139">
        <f t="shared" si="30"/>
        <v>0</v>
      </c>
      <c r="J82" s="139">
        <f>J83+J84</f>
        <v>84733.200000000012</v>
      </c>
    </row>
    <row r="83" spans="1:12" ht="29.25" customHeight="1" x14ac:dyDescent="0.25">
      <c r="A83" s="8"/>
      <c r="B83" s="258"/>
      <c r="C83" s="236"/>
      <c r="D83" s="18" t="s">
        <v>30</v>
      </c>
      <c r="E83" s="139">
        <f>E86+E92+E99</f>
        <v>6055.4</v>
      </c>
      <c r="F83" s="139">
        <f>F86+F92+F99</f>
        <v>4927.3999999999996</v>
      </c>
      <c r="G83" s="139">
        <f>G86+G92+G99</f>
        <v>4927.3999999999996</v>
      </c>
      <c r="H83" s="139">
        <f>H86+H92+H99</f>
        <v>4927.3999999999996</v>
      </c>
      <c r="I83" s="139">
        <f>I86+I92+I99</f>
        <v>0</v>
      </c>
      <c r="J83" s="140">
        <f>E83+F83+G83+H83+I83</f>
        <v>20837.599999999999</v>
      </c>
    </row>
    <row r="84" spans="1:12" ht="25.5" customHeight="1" x14ac:dyDescent="0.25">
      <c r="A84" s="8"/>
      <c r="B84" s="258"/>
      <c r="C84" s="236"/>
      <c r="D84" s="18" t="s">
        <v>31</v>
      </c>
      <c r="E84" s="139">
        <f>E87+E88+E89+E90+E93+E94+E95+E96+E97+E100+E102+E103+E105</f>
        <v>15887.599999999999</v>
      </c>
      <c r="F84" s="139">
        <f>F87+F88+F89+F90+F93+F94+F95+F96+F97+F100+F102+F103+F105+F101+F107+F108</f>
        <v>17396.599999999999</v>
      </c>
      <c r="G84" s="139">
        <f t="shared" ref="G84:I84" si="31">G87+G88+G89+G90+G93+G94+G95+G96+G97+G100+G102+G103+G105</f>
        <v>15249.3</v>
      </c>
      <c r="H84" s="139">
        <f t="shared" si="31"/>
        <v>15362.1</v>
      </c>
      <c r="I84" s="139">
        <f t="shared" si="31"/>
        <v>0</v>
      </c>
      <c r="J84" s="139">
        <f>J87+J88+J89+J90+J93+J94+J95+J96+J97+J100+J102+J103+J105+J101+J107+J108</f>
        <v>63895.600000000006</v>
      </c>
    </row>
    <row r="85" spans="1:12" ht="19.5" customHeight="1" x14ac:dyDescent="0.25">
      <c r="A85" s="285">
        <v>1</v>
      </c>
      <c r="B85" s="250" t="s">
        <v>4</v>
      </c>
      <c r="C85" s="253" t="s">
        <v>55</v>
      </c>
      <c r="D85" s="64" t="s">
        <v>17</v>
      </c>
      <c r="E85" s="141">
        <f>E86+E87</f>
        <v>7450.5999999999995</v>
      </c>
      <c r="F85" s="141">
        <f t="shared" ref="F85:I85" si="32">F86+F87</f>
        <v>7959.5</v>
      </c>
      <c r="G85" s="141">
        <f t="shared" si="32"/>
        <v>8143.5</v>
      </c>
      <c r="H85" s="141">
        <f t="shared" si="32"/>
        <v>8243.6</v>
      </c>
      <c r="I85" s="141">
        <f t="shared" si="32"/>
        <v>0</v>
      </c>
      <c r="J85" s="142">
        <f t="shared" ref="J85:J101" si="33">E85+F85+G85+H85+I85</f>
        <v>31797.199999999997</v>
      </c>
      <c r="K85" s="175"/>
    </row>
    <row r="86" spans="1:12" ht="29.25" customHeight="1" x14ac:dyDescent="0.25">
      <c r="A86" s="285"/>
      <c r="B86" s="251"/>
      <c r="C86" s="254"/>
      <c r="D86" s="66" t="s">
        <v>30</v>
      </c>
      <c r="E86" s="141">
        <f>4350.9</f>
        <v>4350.8999999999996</v>
      </c>
      <c r="F86" s="141">
        <v>4327</v>
      </c>
      <c r="G86" s="141">
        <v>4327</v>
      </c>
      <c r="H86" s="141">
        <v>4327</v>
      </c>
      <c r="I86" s="141">
        <v>0</v>
      </c>
      <c r="J86" s="142">
        <f t="shared" si="33"/>
        <v>17331.900000000001</v>
      </c>
    </row>
    <row r="87" spans="1:12" ht="28.5" customHeight="1" x14ac:dyDescent="0.25">
      <c r="A87" s="285"/>
      <c r="B87" s="252"/>
      <c r="C87" s="255"/>
      <c r="D87" s="66" t="s">
        <v>31</v>
      </c>
      <c r="E87" s="143">
        <f>1272.5+1827.1+0.1</f>
        <v>3099.7</v>
      </c>
      <c r="F87" s="143">
        <f>1272.5+2360</f>
        <v>3632.5</v>
      </c>
      <c r="G87" s="143">
        <f>1272.5+2544</f>
        <v>3816.5</v>
      </c>
      <c r="H87" s="143">
        <f>1272.5+2644.1</f>
        <v>3916.6</v>
      </c>
      <c r="I87" s="141">
        <v>0</v>
      </c>
      <c r="J87" s="142">
        <f t="shared" si="33"/>
        <v>14465.300000000001</v>
      </c>
      <c r="L87" s="44"/>
    </row>
    <row r="88" spans="1:12" ht="28.5" customHeight="1" x14ac:dyDescent="0.25">
      <c r="A88" s="188">
        <v>2</v>
      </c>
      <c r="B88" s="82" t="s">
        <v>4</v>
      </c>
      <c r="C88" s="83" t="s">
        <v>75</v>
      </c>
      <c r="D88" s="66" t="s">
        <v>31</v>
      </c>
      <c r="E88" s="141">
        <v>0</v>
      </c>
      <c r="F88" s="141">
        <v>0</v>
      </c>
      <c r="G88" s="141">
        <v>0</v>
      </c>
      <c r="H88" s="141">
        <v>0</v>
      </c>
      <c r="I88" s="141">
        <v>0</v>
      </c>
      <c r="J88" s="142">
        <f>E88+F88+G88+H88+I88</f>
        <v>0</v>
      </c>
    </row>
    <row r="89" spans="1:12" ht="40.5" customHeight="1" x14ac:dyDescent="0.25">
      <c r="A89" s="188">
        <v>3</v>
      </c>
      <c r="B89" s="82" t="s">
        <v>4</v>
      </c>
      <c r="C89" s="84" t="s">
        <v>50</v>
      </c>
      <c r="D89" s="67" t="s">
        <v>31</v>
      </c>
      <c r="E89" s="141">
        <f>'Таблица 4'!E60</f>
        <v>120</v>
      </c>
      <c r="F89" s="141">
        <f>'Таблица 4'!F60</f>
        <v>120</v>
      </c>
      <c r="G89" s="141">
        <f>'Таблица 4'!G60</f>
        <v>120</v>
      </c>
      <c r="H89" s="141">
        <f>'Таблица 4'!H60</f>
        <v>120</v>
      </c>
      <c r="I89" s="141">
        <v>0</v>
      </c>
      <c r="J89" s="142">
        <f>E89+F89+G89+H89+I89</f>
        <v>480</v>
      </c>
      <c r="K89" s="175"/>
    </row>
    <row r="90" spans="1:12" ht="53.25" customHeight="1" x14ac:dyDescent="0.25">
      <c r="A90" s="188">
        <v>4</v>
      </c>
      <c r="B90" s="106" t="s">
        <v>4</v>
      </c>
      <c r="C90" s="85" t="s">
        <v>71</v>
      </c>
      <c r="D90" s="86" t="s">
        <v>31</v>
      </c>
      <c r="E90" s="144">
        <f>'Таблица 4'!E61</f>
        <v>0</v>
      </c>
      <c r="F90" s="144">
        <f>'Таблица 4'!F61</f>
        <v>0</v>
      </c>
      <c r="G90" s="144">
        <f>'Таблица 4'!G61</f>
        <v>0</v>
      </c>
      <c r="H90" s="144">
        <v>0</v>
      </c>
      <c r="I90" s="144">
        <v>0</v>
      </c>
      <c r="J90" s="145">
        <f t="shared" si="33"/>
        <v>0</v>
      </c>
    </row>
    <row r="91" spans="1:12" ht="21.75" customHeight="1" x14ac:dyDescent="0.25">
      <c r="A91" s="285">
        <v>5</v>
      </c>
      <c r="B91" s="250" t="s">
        <v>4</v>
      </c>
      <c r="C91" s="253" t="s">
        <v>56</v>
      </c>
      <c r="D91" s="64" t="s">
        <v>17</v>
      </c>
      <c r="E91" s="141">
        <f>E92+E93</f>
        <v>741.6</v>
      </c>
      <c r="F91" s="141">
        <f t="shared" ref="F91:H91" si="34">F92+F93</f>
        <v>632.1</v>
      </c>
      <c r="G91" s="141">
        <f t="shared" si="34"/>
        <v>632.1</v>
      </c>
      <c r="H91" s="141">
        <f t="shared" si="34"/>
        <v>632</v>
      </c>
      <c r="I91" s="141">
        <v>0</v>
      </c>
      <c r="J91" s="140">
        <f t="shared" si="33"/>
        <v>2637.8</v>
      </c>
      <c r="K91" s="175"/>
    </row>
    <row r="92" spans="1:12" ht="27" customHeight="1" x14ac:dyDescent="0.25">
      <c r="A92" s="285"/>
      <c r="B92" s="251"/>
      <c r="C92" s="254"/>
      <c r="D92" s="66" t="s">
        <v>30</v>
      </c>
      <c r="E92" s="141">
        <v>704.5</v>
      </c>
      <c r="F92" s="141">
        <v>600.4</v>
      </c>
      <c r="G92" s="141">
        <v>600.4</v>
      </c>
      <c r="H92" s="141">
        <v>600.4</v>
      </c>
      <c r="I92" s="141">
        <v>0</v>
      </c>
      <c r="J92" s="140">
        <f t="shared" si="33"/>
        <v>2505.7000000000003</v>
      </c>
    </row>
    <row r="93" spans="1:12" ht="30" customHeight="1" x14ac:dyDescent="0.25">
      <c r="A93" s="285"/>
      <c r="B93" s="252"/>
      <c r="C93" s="255"/>
      <c r="D93" s="66" t="s">
        <v>31</v>
      </c>
      <c r="E93" s="146">
        <v>37.1</v>
      </c>
      <c r="F93" s="146">
        <v>31.7</v>
      </c>
      <c r="G93" s="146">
        <v>31.7</v>
      </c>
      <c r="H93" s="146">
        <v>31.6</v>
      </c>
      <c r="I93" s="141">
        <v>0</v>
      </c>
      <c r="J93" s="140">
        <f t="shared" si="33"/>
        <v>132.1</v>
      </c>
    </row>
    <row r="94" spans="1:12" ht="52.5" customHeight="1" x14ac:dyDescent="0.25">
      <c r="A94" s="188">
        <v>6</v>
      </c>
      <c r="B94" s="67" t="s">
        <v>4</v>
      </c>
      <c r="C94" s="87" t="s">
        <v>57</v>
      </c>
      <c r="D94" s="67" t="s">
        <v>31</v>
      </c>
      <c r="E94" s="146">
        <f>'Таблица 4'!E63</f>
        <v>18</v>
      </c>
      <c r="F94" s="146">
        <f>'Таблица 4'!F63</f>
        <v>18</v>
      </c>
      <c r="G94" s="146">
        <f>'Таблица 4'!G63</f>
        <v>18</v>
      </c>
      <c r="H94" s="146">
        <f>'Таблица 4'!H63</f>
        <v>18</v>
      </c>
      <c r="I94" s="141">
        <v>0</v>
      </c>
      <c r="J94" s="147">
        <f t="shared" si="33"/>
        <v>72</v>
      </c>
      <c r="K94" s="175"/>
    </row>
    <row r="95" spans="1:12" ht="42.75" customHeight="1" x14ac:dyDescent="0.25">
      <c r="A95" s="188">
        <v>7</v>
      </c>
      <c r="B95" s="67" t="s">
        <v>4</v>
      </c>
      <c r="C95" s="87" t="s">
        <v>74</v>
      </c>
      <c r="D95" s="67" t="s">
        <v>31</v>
      </c>
      <c r="E95" s="141">
        <f>'Таблица 4'!E65</f>
        <v>100</v>
      </c>
      <c r="F95" s="141">
        <f>'Таблица 4'!F65</f>
        <v>80</v>
      </c>
      <c r="G95" s="141">
        <f>'Таблица 4'!G65</f>
        <v>80</v>
      </c>
      <c r="H95" s="141">
        <f>'Таблица 4'!H65</f>
        <v>80</v>
      </c>
      <c r="I95" s="141">
        <v>0</v>
      </c>
      <c r="J95" s="147">
        <f t="shared" si="33"/>
        <v>340</v>
      </c>
      <c r="K95" s="175"/>
    </row>
    <row r="96" spans="1:12" ht="45" customHeight="1" x14ac:dyDescent="0.25">
      <c r="A96" s="188">
        <v>8</v>
      </c>
      <c r="B96" s="65" t="s">
        <v>4</v>
      </c>
      <c r="C96" s="87" t="s">
        <v>58</v>
      </c>
      <c r="D96" s="67" t="s">
        <v>31</v>
      </c>
      <c r="E96" s="141">
        <f>'Таблица 4'!E64</f>
        <v>3028.4</v>
      </c>
      <c r="F96" s="141">
        <f>'Таблица 4'!F64</f>
        <v>1682.9</v>
      </c>
      <c r="G96" s="141">
        <f>'Таблица 4'!G64</f>
        <v>1983.1</v>
      </c>
      <c r="H96" s="141">
        <f>'Таблица 4'!H64</f>
        <v>1895.9</v>
      </c>
      <c r="I96" s="141">
        <v>0</v>
      </c>
      <c r="J96" s="140">
        <f t="shared" ref="J96" si="35">E96+F96+G96+H96+I96</f>
        <v>8590.2999999999993</v>
      </c>
      <c r="K96" s="175"/>
    </row>
    <row r="97" spans="1:11" ht="55.5" customHeight="1" x14ac:dyDescent="0.25">
      <c r="A97" s="188">
        <v>9</v>
      </c>
      <c r="B97" s="65" t="s">
        <v>4</v>
      </c>
      <c r="C97" s="87" t="s">
        <v>99</v>
      </c>
      <c r="D97" s="67" t="s">
        <v>31</v>
      </c>
      <c r="E97" s="141">
        <f>'Таблица 4'!E66</f>
        <v>500</v>
      </c>
      <c r="F97" s="141">
        <f>'Таблица 4'!F66</f>
        <v>250</v>
      </c>
      <c r="G97" s="141">
        <f>'Таблица 4'!G66</f>
        <v>200</v>
      </c>
      <c r="H97" s="141">
        <f>'Таблица 4'!H66</f>
        <v>300</v>
      </c>
      <c r="I97" s="141">
        <v>0</v>
      </c>
      <c r="J97" s="140">
        <f t="shared" si="33"/>
        <v>1250</v>
      </c>
      <c r="K97" s="175"/>
    </row>
    <row r="98" spans="1:11" ht="21.75" customHeight="1" x14ac:dyDescent="0.25">
      <c r="A98" s="285">
        <v>10</v>
      </c>
      <c r="B98" s="250" t="s">
        <v>4</v>
      </c>
      <c r="C98" s="253" t="s">
        <v>51</v>
      </c>
      <c r="D98" s="64" t="s">
        <v>17</v>
      </c>
      <c r="E98" s="141">
        <f>E99+E100</f>
        <v>1122.0999999999999</v>
      </c>
      <c r="F98" s="141">
        <f t="shared" ref="F98" si="36">F99+F100</f>
        <v>127.5</v>
      </c>
      <c r="G98" s="141">
        <v>0</v>
      </c>
      <c r="H98" s="141">
        <v>0</v>
      </c>
      <c r="I98" s="141">
        <v>0</v>
      </c>
      <c r="J98" s="140">
        <f t="shared" si="33"/>
        <v>1249.5999999999999</v>
      </c>
      <c r="K98" s="175"/>
    </row>
    <row r="99" spans="1:11" ht="28.5" customHeight="1" x14ac:dyDescent="0.25">
      <c r="A99" s="285"/>
      <c r="B99" s="251"/>
      <c r="C99" s="254"/>
      <c r="D99" s="66" t="s">
        <v>30</v>
      </c>
      <c r="E99" s="141">
        <v>1000</v>
      </c>
      <c r="F99" s="148">
        <v>0</v>
      </c>
      <c r="G99" s="141">
        <v>0</v>
      </c>
      <c r="H99" s="141">
        <v>0</v>
      </c>
      <c r="I99" s="141">
        <v>0</v>
      </c>
      <c r="J99" s="140">
        <f t="shared" si="33"/>
        <v>1000</v>
      </c>
    </row>
    <row r="100" spans="1:11" ht="29.25" customHeight="1" x14ac:dyDescent="0.25">
      <c r="A100" s="285"/>
      <c r="B100" s="251"/>
      <c r="C100" s="254"/>
      <c r="D100" s="66" t="s">
        <v>31</v>
      </c>
      <c r="E100" s="141">
        <v>122.1</v>
      </c>
      <c r="F100" s="141">
        <v>127.5</v>
      </c>
      <c r="G100" s="141">
        <v>0</v>
      </c>
      <c r="H100" s="141">
        <v>0</v>
      </c>
      <c r="I100" s="141">
        <v>0</v>
      </c>
      <c r="J100" s="140">
        <f t="shared" si="33"/>
        <v>249.6</v>
      </c>
    </row>
    <row r="101" spans="1:11" ht="33" customHeight="1" x14ac:dyDescent="0.25">
      <c r="A101" s="189">
        <v>11</v>
      </c>
      <c r="B101" s="65" t="s">
        <v>4</v>
      </c>
      <c r="C101" s="186" t="s">
        <v>113</v>
      </c>
      <c r="D101" s="66" t="s">
        <v>31</v>
      </c>
      <c r="E101" s="141">
        <v>0</v>
      </c>
      <c r="F101" s="141">
        <f>'Таблица 4'!F68</f>
        <v>15</v>
      </c>
      <c r="G101" s="141">
        <f>'Таблица 4'!G68</f>
        <v>0</v>
      </c>
      <c r="H101" s="141">
        <f>'Таблица 4'!H68</f>
        <v>0</v>
      </c>
      <c r="I101" s="141">
        <v>0</v>
      </c>
      <c r="J101" s="140">
        <f t="shared" si="33"/>
        <v>15</v>
      </c>
    </row>
    <row r="102" spans="1:11" ht="54" customHeight="1" x14ac:dyDescent="0.25">
      <c r="A102" s="188">
        <v>12</v>
      </c>
      <c r="B102" s="65" t="s">
        <v>4</v>
      </c>
      <c r="C102" s="88" t="s">
        <v>102</v>
      </c>
      <c r="D102" s="66" t="s">
        <v>31</v>
      </c>
      <c r="E102" s="141">
        <f>'Таблица 4'!E69</f>
        <v>7800</v>
      </c>
      <c r="F102" s="141">
        <f>'Таблица 4'!F69</f>
        <v>10000</v>
      </c>
      <c r="G102" s="141">
        <f>'Таблица 4'!G69</f>
        <v>9000</v>
      </c>
      <c r="H102" s="141">
        <f>'Таблица 4'!H69</f>
        <v>9000</v>
      </c>
      <c r="I102" s="141">
        <v>0</v>
      </c>
      <c r="J102" s="140">
        <f>E102+F102+G102+H102+I102</f>
        <v>35800</v>
      </c>
      <c r="K102" s="175"/>
    </row>
    <row r="103" spans="1:11" ht="84" customHeight="1" x14ac:dyDescent="0.25">
      <c r="A103" s="188">
        <v>13</v>
      </c>
      <c r="B103" s="65" t="s">
        <v>4</v>
      </c>
      <c r="C103" s="87" t="s">
        <v>94</v>
      </c>
      <c r="D103" s="66" t="s">
        <v>31</v>
      </c>
      <c r="E103" s="141">
        <f>'Таблица 4'!E72</f>
        <v>662.3</v>
      </c>
      <c r="F103" s="148">
        <f>'Таблица 4'!F70</f>
        <v>400</v>
      </c>
      <c r="G103" s="148">
        <f>'Таблица 4'!G70</f>
        <v>0</v>
      </c>
      <c r="H103" s="148">
        <f>'Таблица 4'!H70</f>
        <v>0</v>
      </c>
      <c r="I103" s="141">
        <v>0</v>
      </c>
      <c r="J103" s="140">
        <f>E103+F103+G103+H103+I103</f>
        <v>1062.3</v>
      </c>
      <c r="K103" s="175"/>
    </row>
    <row r="104" spans="1:11" ht="72.75" customHeight="1" x14ac:dyDescent="0.25">
      <c r="A104" s="188">
        <v>14</v>
      </c>
      <c r="B104" s="82" t="s">
        <v>4</v>
      </c>
      <c r="C104" s="88" t="s">
        <v>72</v>
      </c>
      <c r="D104" s="67" t="s">
        <v>31</v>
      </c>
      <c r="E104" s="141">
        <v>0</v>
      </c>
      <c r="F104" s="141">
        <v>0</v>
      </c>
      <c r="G104" s="141">
        <v>0</v>
      </c>
      <c r="H104" s="141">
        <v>0</v>
      </c>
      <c r="I104" s="141">
        <v>0</v>
      </c>
      <c r="J104" s="140">
        <f>E104+F104+G104+H104+I104</f>
        <v>0</v>
      </c>
    </row>
    <row r="105" spans="1:11" ht="64.5" customHeight="1" x14ac:dyDescent="0.25">
      <c r="A105" s="188">
        <v>15</v>
      </c>
      <c r="B105" s="82" t="s">
        <v>4</v>
      </c>
      <c r="C105" s="87" t="s">
        <v>95</v>
      </c>
      <c r="D105" s="67" t="s">
        <v>31</v>
      </c>
      <c r="E105" s="141">
        <v>400</v>
      </c>
      <c r="F105" s="141">
        <f>'Таблица 4'!F72</f>
        <v>750</v>
      </c>
      <c r="G105" s="141">
        <f>'Таблица 4'!G72</f>
        <v>0</v>
      </c>
      <c r="H105" s="141">
        <f>'Таблица 4'!H72</f>
        <v>0</v>
      </c>
      <c r="I105" s="141">
        <v>0</v>
      </c>
      <c r="J105" s="140">
        <f>E105+F105+H105+I105</f>
        <v>1150</v>
      </c>
    </row>
    <row r="106" spans="1:11" ht="64.5" customHeight="1" x14ac:dyDescent="0.25">
      <c r="A106" s="188">
        <v>16</v>
      </c>
      <c r="B106" s="89" t="s">
        <v>4</v>
      </c>
      <c r="C106" s="90" t="s">
        <v>73</v>
      </c>
      <c r="D106" s="88" t="s">
        <v>31</v>
      </c>
      <c r="E106" s="149">
        <v>0</v>
      </c>
      <c r="F106" s="150">
        <v>0</v>
      </c>
      <c r="G106" s="149">
        <v>0</v>
      </c>
      <c r="H106" s="149">
        <v>0</v>
      </c>
      <c r="I106" s="149">
        <v>0</v>
      </c>
      <c r="J106" s="151">
        <f>E106+F106+G106+H106+I106</f>
        <v>0</v>
      </c>
    </row>
    <row r="107" spans="1:11" ht="27.75" customHeight="1" x14ac:dyDescent="0.25">
      <c r="A107" s="188">
        <v>17</v>
      </c>
      <c r="B107" s="89" t="s">
        <v>4</v>
      </c>
      <c r="C107" s="90" t="s">
        <v>114</v>
      </c>
      <c r="D107" s="88" t="s">
        <v>31</v>
      </c>
      <c r="E107" s="149">
        <f>'Таблица 4'!E74</f>
        <v>0</v>
      </c>
      <c r="F107" s="149">
        <f>'Таблица 4'!F74</f>
        <v>89</v>
      </c>
      <c r="G107" s="149">
        <f>'Таблица 4'!G74</f>
        <v>0</v>
      </c>
      <c r="H107" s="149">
        <v>0</v>
      </c>
      <c r="I107" s="149">
        <v>0</v>
      </c>
      <c r="J107" s="151">
        <f>E107+F107+G107+H107+I107</f>
        <v>89</v>
      </c>
    </row>
    <row r="108" spans="1:11" ht="31.5" customHeight="1" x14ac:dyDescent="0.25">
      <c r="A108" s="188">
        <v>18</v>
      </c>
      <c r="B108" s="89" t="s">
        <v>4</v>
      </c>
      <c r="C108" s="90" t="s">
        <v>115</v>
      </c>
      <c r="D108" s="88" t="s">
        <v>31</v>
      </c>
      <c r="E108" s="149">
        <v>0</v>
      </c>
      <c r="F108" s="150">
        <f>'Таблица 4'!F75</f>
        <v>200</v>
      </c>
      <c r="G108" s="150">
        <f>'Таблица 4'!G75</f>
        <v>0</v>
      </c>
      <c r="H108" s="150">
        <f>'Таблица 4'!H75</f>
        <v>0</v>
      </c>
      <c r="I108" s="149">
        <v>0</v>
      </c>
      <c r="J108" s="151">
        <f>E108+F108+G108+H108+I108</f>
        <v>200</v>
      </c>
    </row>
    <row r="109" spans="1:11" ht="18.75" customHeight="1" x14ac:dyDescent="0.25">
      <c r="A109" s="8"/>
      <c r="B109" s="114"/>
      <c r="C109" s="115"/>
      <c r="D109" s="116"/>
      <c r="E109" s="152"/>
      <c r="F109" s="153"/>
      <c r="G109" s="152"/>
      <c r="H109" s="152"/>
      <c r="I109" s="152"/>
      <c r="J109" s="154"/>
    </row>
    <row r="110" spans="1:11" ht="39.6" customHeight="1" x14ac:dyDescent="0.25">
      <c r="A110" s="8"/>
      <c r="B110" s="109" t="s">
        <v>45</v>
      </c>
      <c r="C110" s="110" t="s">
        <v>105</v>
      </c>
      <c r="D110" s="17" t="s">
        <v>17</v>
      </c>
      <c r="E110" s="143">
        <f>E112+E113+E111</f>
        <v>0</v>
      </c>
      <c r="F110" s="143">
        <f t="shared" ref="F110:I110" si="37">F112+F113+F111</f>
        <v>0</v>
      </c>
      <c r="G110" s="143">
        <f t="shared" si="37"/>
        <v>0</v>
      </c>
      <c r="H110" s="143">
        <f t="shared" si="37"/>
        <v>0</v>
      </c>
      <c r="I110" s="143">
        <f t="shared" si="37"/>
        <v>0</v>
      </c>
      <c r="J110" s="123">
        <f>E110+F110+G110+H110+I110</f>
        <v>0</v>
      </c>
    </row>
    <row r="111" spans="1:11" ht="110.25" customHeight="1" x14ac:dyDescent="0.25">
      <c r="A111" s="8"/>
      <c r="B111" s="64" t="s">
        <v>4</v>
      </c>
      <c r="C111" s="88" t="s">
        <v>106</v>
      </c>
      <c r="D111" s="18" t="s">
        <v>31</v>
      </c>
      <c r="E111" s="143">
        <v>0</v>
      </c>
      <c r="F111" s="143">
        <v>0</v>
      </c>
      <c r="G111" s="143">
        <v>0</v>
      </c>
      <c r="H111" s="143">
        <v>0</v>
      </c>
      <c r="I111" s="143">
        <v>0</v>
      </c>
      <c r="J111" s="143">
        <v>0</v>
      </c>
    </row>
    <row r="112" spans="1:11" ht="37.9" customHeight="1" x14ac:dyDescent="0.25">
      <c r="A112" s="8"/>
      <c r="B112" s="64" t="s">
        <v>4</v>
      </c>
      <c r="C112" s="111" t="s">
        <v>81</v>
      </c>
      <c r="D112" s="18" t="s">
        <v>31</v>
      </c>
      <c r="E112" s="143">
        <v>0</v>
      </c>
      <c r="F112" s="143">
        <v>0</v>
      </c>
      <c r="G112" s="143">
        <v>0</v>
      </c>
      <c r="H112" s="143">
        <v>0</v>
      </c>
      <c r="I112" s="143">
        <v>0</v>
      </c>
      <c r="J112" s="143">
        <v>0</v>
      </c>
    </row>
    <row r="113" spans="1:11" ht="33.6" customHeight="1" x14ac:dyDescent="0.25">
      <c r="A113" s="8"/>
      <c r="B113" s="64" t="s">
        <v>4</v>
      </c>
      <c r="C113" s="111" t="s">
        <v>82</v>
      </c>
      <c r="D113" s="18" t="s">
        <v>31</v>
      </c>
      <c r="E113" s="143">
        <v>0</v>
      </c>
      <c r="F113" s="143">
        <v>0</v>
      </c>
      <c r="G113" s="143">
        <v>0</v>
      </c>
      <c r="H113" s="143">
        <v>0</v>
      </c>
      <c r="I113" s="143">
        <v>0</v>
      </c>
      <c r="J113" s="143">
        <v>0</v>
      </c>
    </row>
    <row r="114" spans="1:11" ht="15.75" customHeight="1" x14ac:dyDescent="0.25">
      <c r="A114" s="8"/>
      <c r="B114" s="31"/>
      <c r="C114" s="112"/>
      <c r="D114" s="113"/>
      <c r="E114" s="155"/>
      <c r="F114" s="155"/>
      <c r="G114" s="155"/>
      <c r="H114" s="155"/>
      <c r="I114" s="155"/>
      <c r="J114" s="155"/>
    </row>
    <row r="115" spans="1:11" x14ac:dyDescent="0.25">
      <c r="A115" s="8"/>
      <c r="B115" s="248" t="s">
        <v>46</v>
      </c>
      <c r="C115" s="249" t="s">
        <v>60</v>
      </c>
      <c r="D115" s="91" t="s">
        <v>17</v>
      </c>
      <c r="E115" s="156">
        <f>E116+E117</f>
        <v>1552.8000000000002</v>
      </c>
      <c r="F115" s="156">
        <f t="shared" ref="F115:I115" si="38">F116+F117</f>
        <v>1240</v>
      </c>
      <c r="G115" s="156">
        <f t="shared" si="38"/>
        <v>0</v>
      </c>
      <c r="H115" s="156">
        <f t="shared" si="38"/>
        <v>0</v>
      </c>
      <c r="I115" s="156">
        <f t="shared" si="38"/>
        <v>0</v>
      </c>
      <c r="J115" s="156">
        <f>J116+J117</f>
        <v>2792.8</v>
      </c>
    </row>
    <row r="116" spans="1:11" ht="36.75" x14ac:dyDescent="0.25">
      <c r="A116" s="8"/>
      <c r="B116" s="248"/>
      <c r="C116" s="249"/>
      <c r="D116" s="92" t="s">
        <v>30</v>
      </c>
      <c r="E116" s="157">
        <f t="shared" ref="E116:I116" si="39">E121+E130</f>
        <v>0</v>
      </c>
      <c r="F116" s="157">
        <f t="shared" si="39"/>
        <v>0</v>
      </c>
      <c r="G116" s="157">
        <f t="shared" si="39"/>
        <v>0</v>
      </c>
      <c r="H116" s="157">
        <f t="shared" si="39"/>
        <v>0</v>
      </c>
      <c r="I116" s="157">
        <f t="shared" si="39"/>
        <v>0</v>
      </c>
      <c r="J116" s="138">
        <f t="shared" ref="J116:J117" si="40">I116+H116+G116+F116+E116</f>
        <v>0</v>
      </c>
    </row>
    <row r="117" spans="1:11" ht="24.75" x14ac:dyDescent="0.25">
      <c r="A117" s="8"/>
      <c r="B117" s="248"/>
      <c r="C117" s="249"/>
      <c r="D117" s="92" t="s">
        <v>31</v>
      </c>
      <c r="E117" s="157">
        <f>E122+E125+E128+E131+E132+E118+E119</f>
        <v>1552.8000000000002</v>
      </c>
      <c r="F117" s="157">
        <f t="shared" ref="F117:I117" si="41">F122+F125+F128+F131+F132+F118+F119</f>
        <v>1240</v>
      </c>
      <c r="G117" s="157">
        <f t="shared" si="41"/>
        <v>0</v>
      </c>
      <c r="H117" s="157">
        <f t="shared" si="41"/>
        <v>0</v>
      </c>
      <c r="I117" s="157">
        <f t="shared" si="41"/>
        <v>0</v>
      </c>
      <c r="J117" s="138">
        <f t="shared" si="40"/>
        <v>2792.8</v>
      </c>
    </row>
    <row r="118" spans="1:11" ht="60.75" x14ac:dyDescent="0.25">
      <c r="A118" s="187">
        <v>1</v>
      </c>
      <c r="B118" s="93" t="s">
        <v>4</v>
      </c>
      <c r="C118" s="193" t="s">
        <v>63</v>
      </c>
      <c r="D118" s="94" t="s">
        <v>31</v>
      </c>
      <c r="E118" s="158">
        <f>'Таблица 4'!E86</f>
        <v>794.2</v>
      </c>
      <c r="F118" s="158">
        <f>'Таблица 4'!F86</f>
        <v>840</v>
      </c>
      <c r="G118" s="158">
        <f>'Таблица 4'!G86</f>
        <v>0</v>
      </c>
      <c r="H118" s="158">
        <f>'Таблица 4'!H86</f>
        <v>0</v>
      </c>
      <c r="I118" s="158">
        <f>'Таблица 4'!I86</f>
        <v>0</v>
      </c>
      <c r="J118" s="158">
        <f>'Таблица 4'!J86</f>
        <v>1634.2</v>
      </c>
      <c r="K118" s="175"/>
    </row>
    <row r="119" spans="1:11" ht="64.5" x14ac:dyDescent="0.25">
      <c r="A119" s="187"/>
      <c r="B119" s="93" t="s">
        <v>4</v>
      </c>
      <c r="C119" s="201" t="s">
        <v>117</v>
      </c>
      <c r="D119" s="94" t="s">
        <v>31</v>
      </c>
      <c r="E119" s="158">
        <f>'Таблица 4'!E87</f>
        <v>508.6</v>
      </c>
      <c r="F119" s="158">
        <f>'Таблица 4'!F87</f>
        <v>400</v>
      </c>
      <c r="G119" s="158">
        <f>'Таблица 4'!G87</f>
        <v>0</v>
      </c>
      <c r="H119" s="158">
        <f>'Таблица 4'!H87</f>
        <v>0</v>
      </c>
      <c r="I119" s="158">
        <f>'Таблица 4'!I87</f>
        <v>0</v>
      </c>
      <c r="J119" s="158">
        <f>'Таблица 4'!J87</f>
        <v>908.6</v>
      </c>
      <c r="K119" s="175"/>
    </row>
    <row r="120" spans="1:11" x14ac:dyDescent="0.25">
      <c r="A120" s="286">
        <v>2</v>
      </c>
      <c r="B120" s="291" t="s">
        <v>4</v>
      </c>
      <c r="C120" s="282" t="s">
        <v>48</v>
      </c>
      <c r="D120" s="94" t="s">
        <v>20</v>
      </c>
      <c r="E120" s="194">
        <f>E121+E122</f>
        <v>0</v>
      </c>
      <c r="F120" s="194">
        <f t="shared" ref="F120:I120" si="42">F121+F122</f>
        <v>0</v>
      </c>
      <c r="G120" s="194">
        <f t="shared" si="42"/>
        <v>0</v>
      </c>
      <c r="H120" s="194">
        <f t="shared" si="42"/>
        <v>0</v>
      </c>
      <c r="I120" s="194">
        <f t="shared" si="42"/>
        <v>0</v>
      </c>
      <c r="J120" s="194">
        <f>J121+J122</f>
        <v>0</v>
      </c>
    </row>
    <row r="121" spans="1:11" ht="24" x14ac:dyDescent="0.25">
      <c r="A121" s="286"/>
      <c r="B121" s="292"/>
      <c r="C121" s="283"/>
      <c r="D121" s="94" t="s">
        <v>32</v>
      </c>
      <c r="E121" s="194">
        <v>0</v>
      </c>
      <c r="F121" s="194">
        <v>0</v>
      </c>
      <c r="G121" s="194">
        <v>0</v>
      </c>
      <c r="H121" s="194">
        <v>0</v>
      </c>
      <c r="I121" s="194">
        <v>0</v>
      </c>
      <c r="J121" s="194">
        <v>0</v>
      </c>
    </row>
    <row r="122" spans="1:11" ht="24" x14ac:dyDescent="0.25">
      <c r="A122" s="286"/>
      <c r="B122" s="293"/>
      <c r="C122" s="284"/>
      <c r="D122" s="94" t="s">
        <v>31</v>
      </c>
      <c r="E122" s="194">
        <v>0</v>
      </c>
      <c r="F122" s="194">
        <v>0</v>
      </c>
      <c r="G122" s="194">
        <v>0</v>
      </c>
      <c r="H122" s="194">
        <v>0</v>
      </c>
      <c r="I122" s="194">
        <v>0</v>
      </c>
      <c r="J122" s="194">
        <v>0</v>
      </c>
    </row>
    <row r="123" spans="1:11" ht="26.25" customHeight="1" x14ac:dyDescent="0.25">
      <c r="A123" s="286">
        <v>3</v>
      </c>
      <c r="B123" s="291" t="s">
        <v>4</v>
      </c>
      <c r="C123" s="288" t="s">
        <v>70</v>
      </c>
      <c r="D123" s="94" t="s">
        <v>20</v>
      </c>
      <c r="E123" s="194">
        <f>E124+E125</f>
        <v>0</v>
      </c>
      <c r="F123" s="194">
        <f t="shared" ref="F123:I123" si="43">F124+F125</f>
        <v>0</v>
      </c>
      <c r="G123" s="194">
        <f t="shared" si="43"/>
        <v>0</v>
      </c>
      <c r="H123" s="194">
        <f t="shared" si="43"/>
        <v>0</v>
      </c>
      <c r="I123" s="194">
        <f t="shared" si="43"/>
        <v>0</v>
      </c>
      <c r="J123" s="194">
        <f>J124+J125</f>
        <v>0</v>
      </c>
    </row>
    <row r="124" spans="1:11" ht="24" x14ac:dyDescent="0.25">
      <c r="A124" s="286"/>
      <c r="B124" s="292"/>
      <c r="C124" s="289"/>
      <c r="D124" s="94" t="s">
        <v>32</v>
      </c>
      <c r="E124" s="194">
        <v>0</v>
      </c>
      <c r="F124" s="194">
        <v>0</v>
      </c>
      <c r="G124" s="194">
        <v>0</v>
      </c>
      <c r="H124" s="194">
        <v>0</v>
      </c>
      <c r="I124" s="194">
        <v>0</v>
      </c>
      <c r="J124" s="194">
        <v>0</v>
      </c>
    </row>
    <row r="125" spans="1:11" ht="24" x14ac:dyDescent="0.25">
      <c r="A125" s="286"/>
      <c r="B125" s="293"/>
      <c r="C125" s="290"/>
      <c r="D125" s="94" t="s">
        <v>31</v>
      </c>
      <c r="E125" s="194">
        <v>0</v>
      </c>
      <c r="F125" s="194">
        <v>0</v>
      </c>
      <c r="G125" s="194">
        <v>0</v>
      </c>
      <c r="H125" s="194">
        <v>0</v>
      </c>
      <c r="I125" s="194">
        <v>0</v>
      </c>
      <c r="J125" s="194">
        <v>0</v>
      </c>
    </row>
    <row r="126" spans="1:11" ht="26.25" customHeight="1" x14ac:dyDescent="0.25">
      <c r="A126" s="287">
        <v>4</v>
      </c>
      <c r="B126" s="291" t="s">
        <v>4</v>
      </c>
      <c r="C126" s="288" t="s">
        <v>64</v>
      </c>
      <c r="D126" s="94" t="s">
        <v>20</v>
      </c>
      <c r="E126" s="194">
        <f>E127+E128</f>
        <v>0</v>
      </c>
      <c r="F126" s="194">
        <f t="shared" ref="F126:I126" si="44">F127+F128</f>
        <v>0</v>
      </c>
      <c r="G126" s="194">
        <f t="shared" si="44"/>
        <v>0</v>
      </c>
      <c r="H126" s="194">
        <f t="shared" si="44"/>
        <v>0</v>
      </c>
      <c r="I126" s="194">
        <f t="shared" si="44"/>
        <v>0</v>
      </c>
      <c r="J126" s="194">
        <f>J127+J128</f>
        <v>0</v>
      </c>
    </row>
    <row r="127" spans="1:11" ht="24" x14ac:dyDescent="0.25">
      <c r="A127" s="287"/>
      <c r="B127" s="292"/>
      <c r="C127" s="289"/>
      <c r="D127" s="94" t="s">
        <v>32</v>
      </c>
      <c r="E127" s="194">
        <v>0</v>
      </c>
      <c r="F127" s="194">
        <v>0</v>
      </c>
      <c r="G127" s="194">
        <v>0</v>
      </c>
      <c r="H127" s="194">
        <v>0</v>
      </c>
      <c r="I127" s="194">
        <v>0</v>
      </c>
      <c r="J127" s="194">
        <v>0</v>
      </c>
    </row>
    <row r="128" spans="1:11" ht="24" x14ac:dyDescent="0.25">
      <c r="A128" s="287"/>
      <c r="B128" s="293"/>
      <c r="C128" s="290"/>
      <c r="D128" s="94" t="s">
        <v>31</v>
      </c>
      <c r="E128" s="194">
        <v>0</v>
      </c>
      <c r="F128" s="194">
        <v>0</v>
      </c>
      <c r="G128" s="194">
        <v>0</v>
      </c>
      <c r="H128" s="194">
        <v>0</v>
      </c>
      <c r="I128" s="194">
        <v>0</v>
      </c>
      <c r="J128" s="194">
        <v>0</v>
      </c>
    </row>
    <row r="129" spans="1:11" ht="15" customHeight="1" x14ac:dyDescent="0.25">
      <c r="A129" s="287">
        <v>5</v>
      </c>
      <c r="B129" s="97" t="s">
        <v>4</v>
      </c>
      <c r="C129" s="282" t="s">
        <v>53</v>
      </c>
      <c r="D129" s="94" t="s">
        <v>20</v>
      </c>
      <c r="E129" s="194">
        <f>E130+E131</f>
        <v>0</v>
      </c>
      <c r="F129" s="194">
        <f t="shared" ref="F129:I129" si="45">F130+F131</f>
        <v>0</v>
      </c>
      <c r="G129" s="194">
        <f t="shared" si="45"/>
        <v>0</v>
      </c>
      <c r="H129" s="194">
        <f t="shared" si="45"/>
        <v>0</v>
      </c>
      <c r="I129" s="194">
        <f t="shared" si="45"/>
        <v>0</v>
      </c>
      <c r="J129" s="194">
        <f>J130+J131</f>
        <v>0</v>
      </c>
    </row>
    <row r="130" spans="1:11" ht="24" x14ac:dyDescent="0.25">
      <c r="A130" s="287"/>
      <c r="B130" s="9"/>
      <c r="C130" s="283"/>
      <c r="D130" s="94" t="s">
        <v>32</v>
      </c>
      <c r="E130" s="194">
        <v>0</v>
      </c>
      <c r="F130" s="194">
        <v>0</v>
      </c>
      <c r="G130" s="194">
        <v>0</v>
      </c>
      <c r="H130" s="194">
        <v>0</v>
      </c>
      <c r="I130" s="194">
        <v>0</v>
      </c>
      <c r="J130" s="159">
        <f t="shared" ref="J130:J132" si="46">I130+H130+G130+F130+E130</f>
        <v>0</v>
      </c>
    </row>
    <row r="131" spans="1:11" ht="24.75" customHeight="1" x14ac:dyDescent="0.25">
      <c r="A131" s="287"/>
      <c r="B131" s="98"/>
      <c r="C131" s="284"/>
      <c r="D131" s="94" t="s">
        <v>31</v>
      </c>
      <c r="E131" s="194">
        <f>'Таблица 4'!E91</f>
        <v>0</v>
      </c>
      <c r="F131" s="194">
        <f>'Таблица 4'!F91</f>
        <v>0</v>
      </c>
      <c r="G131" s="194">
        <f>'Таблица 4'!G91</f>
        <v>0</v>
      </c>
      <c r="H131" s="194">
        <f>'Таблица 4'!H91</f>
        <v>0</v>
      </c>
      <c r="I131" s="194">
        <f>'Таблица 4'!I91</f>
        <v>0</v>
      </c>
      <c r="J131" s="159">
        <f t="shared" si="46"/>
        <v>0</v>
      </c>
    </row>
    <row r="132" spans="1:11" ht="36" x14ac:dyDescent="0.25">
      <c r="A132" s="192">
        <v>6</v>
      </c>
      <c r="B132" s="97" t="s">
        <v>4</v>
      </c>
      <c r="C132" s="197" t="s">
        <v>103</v>
      </c>
      <c r="D132" s="190" t="s">
        <v>31</v>
      </c>
      <c r="E132" s="195">
        <f>'Таблица 4'!E92</f>
        <v>250</v>
      </c>
      <c r="F132" s="195">
        <f>'Таблица 4'!F92</f>
        <v>0</v>
      </c>
      <c r="G132" s="195">
        <f>'Таблица 4'!G92</f>
        <v>0</v>
      </c>
      <c r="H132" s="195">
        <f>'Таблица 4'!H92</f>
        <v>0</v>
      </c>
      <c r="I132" s="195">
        <f>'Таблица 4'!I92</f>
        <v>0</v>
      </c>
      <c r="J132" s="191">
        <f t="shared" si="46"/>
        <v>250</v>
      </c>
      <c r="K132" s="175"/>
    </row>
    <row r="133" spans="1:11" ht="42" customHeight="1" x14ac:dyDescent="0.25">
      <c r="A133" s="192">
        <v>7</v>
      </c>
      <c r="B133" s="93" t="s">
        <v>4</v>
      </c>
      <c r="C133" s="198" t="s">
        <v>116</v>
      </c>
      <c r="D133" s="94" t="s">
        <v>31</v>
      </c>
      <c r="E133" s="196">
        <v>0</v>
      </c>
      <c r="F133" s="196">
        <v>0</v>
      </c>
      <c r="G133" s="196">
        <v>0</v>
      </c>
      <c r="H133" s="196">
        <v>0</v>
      </c>
      <c r="I133" s="196">
        <v>0</v>
      </c>
      <c r="J133" s="196">
        <f>E133+F133+G133+H133+I133</f>
        <v>0</v>
      </c>
    </row>
    <row r="134" spans="1:11" x14ac:dyDescent="0.25">
      <c r="J134" s="179" t="s">
        <v>112</v>
      </c>
    </row>
  </sheetData>
  <mergeCells count="67">
    <mergeCell ref="A56:A58"/>
    <mergeCell ref="A66:A68"/>
    <mergeCell ref="A69:A78"/>
    <mergeCell ref="C69:C78"/>
    <mergeCell ref="B69:B78"/>
    <mergeCell ref="B56:B58"/>
    <mergeCell ref="C56:C58"/>
    <mergeCell ref="B66:B68"/>
    <mergeCell ref="C66:C68"/>
    <mergeCell ref="C129:C131"/>
    <mergeCell ref="A85:A87"/>
    <mergeCell ref="A91:A93"/>
    <mergeCell ref="A98:A100"/>
    <mergeCell ref="A120:A122"/>
    <mergeCell ref="A123:A125"/>
    <mergeCell ref="A126:A128"/>
    <mergeCell ref="A129:A131"/>
    <mergeCell ref="C123:C125"/>
    <mergeCell ref="B126:B128"/>
    <mergeCell ref="C126:C128"/>
    <mergeCell ref="B98:B100"/>
    <mergeCell ref="C98:C100"/>
    <mergeCell ref="B123:B125"/>
    <mergeCell ref="B120:B122"/>
    <mergeCell ref="C120:C122"/>
    <mergeCell ref="F1:I1"/>
    <mergeCell ref="B16:B19"/>
    <mergeCell ref="C16:C19"/>
    <mergeCell ref="B20:B23"/>
    <mergeCell ref="C20:C23"/>
    <mergeCell ref="B14:B15"/>
    <mergeCell ref="C14:C15"/>
    <mergeCell ref="D14:D15"/>
    <mergeCell ref="C11:I12"/>
    <mergeCell ref="E14:J14"/>
    <mergeCell ref="I9:J9"/>
    <mergeCell ref="G2:J2"/>
    <mergeCell ref="G3:J3"/>
    <mergeCell ref="F4:J4"/>
    <mergeCell ref="F5:J5"/>
    <mergeCell ref="F6:J6"/>
    <mergeCell ref="H73:H75"/>
    <mergeCell ref="I73:I75"/>
    <mergeCell ref="E73:E75"/>
    <mergeCell ref="D73:D75"/>
    <mergeCell ref="G73:G75"/>
    <mergeCell ref="F73:F75"/>
    <mergeCell ref="C24:C26"/>
    <mergeCell ref="C85:C87"/>
    <mergeCell ref="B24:B26"/>
    <mergeCell ref="B35:B38"/>
    <mergeCell ref="C35:C38"/>
    <mergeCell ref="B85:B87"/>
    <mergeCell ref="B82:B84"/>
    <mergeCell ref="C82:C84"/>
    <mergeCell ref="B31:B33"/>
    <mergeCell ref="C31:C33"/>
    <mergeCell ref="B48:B51"/>
    <mergeCell ref="C48:C51"/>
    <mergeCell ref="B44:B46"/>
    <mergeCell ref="C44:C46"/>
    <mergeCell ref="B115:B117"/>
    <mergeCell ref="C115:C117"/>
    <mergeCell ref="B91:B93"/>
    <mergeCell ref="C91:C93"/>
    <mergeCell ref="B28:B30"/>
    <mergeCell ref="C28:C30"/>
  </mergeCells>
  <phoneticPr fontId="4" type="noConversion"/>
  <pageMargins left="0.31496062992125984" right="0.31496062992125984" top="0.74803149606299213" bottom="0.74803149606299213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Таблица 4</vt:lpstr>
      <vt:lpstr>Таблица 5 </vt:lpstr>
      <vt:lpstr>Лист3</vt:lpstr>
      <vt:lpstr>'Таблица 4'!Область_печати</vt:lpstr>
      <vt:lpstr>'Таблица 5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2015-07-31T06:38:48Z</cp:lastPrinted>
  <dcterms:created xsi:type="dcterms:W3CDTF">2006-09-16T00:00:00Z</dcterms:created>
  <dcterms:modified xsi:type="dcterms:W3CDTF">2022-11-11T05:41:14Z</dcterms:modified>
</cp:coreProperties>
</file>